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8955" activeTab="1"/>
  </bookViews>
  <sheets>
    <sheet name="Лист1" sheetId="1" r:id="rId1"/>
    <sheet name="расчет субвен" sheetId="2" r:id="rId2"/>
    <sheet name="расчет местный" sheetId="3" r:id="rId3"/>
  </sheets>
  <definedNames>
    <definedName name="_xlnm.Print_Area" localSheetId="2">'расчет местный'!$A$1:$F$117</definedName>
  </definedNames>
  <calcPr fullCalcOnLoad="1"/>
</workbook>
</file>

<file path=xl/sharedStrings.xml><?xml version="1.0" encoding="utf-8"?>
<sst xmlns="http://schemas.openxmlformats.org/spreadsheetml/2006/main" count="593" uniqueCount="328">
  <si>
    <t>Услуги охраны (вневедомственная охрана)</t>
  </si>
  <si>
    <t>Страхование автогражданской ответственности, техосмотр</t>
  </si>
  <si>
    <t>Абонентная плата 2 телефона* 12 месяцев = 24</t>
  </si>
  <si>
    <t>1кв</t>
  </si>
  <si>
    <t>2 кв</t>
  </si>
  <si>
    <t>год</t>
  </si>
  <si>
    <t>2кв</t>
  </si>
  <si>
    <t>3кв</t>
  </si>
  <si>
    <t>2,3кв</t>
  </si>
  <si>
    <t>ИТОГО:</t>
  </si>
  <si>
    <t>огнетушитель</t>
  </si>
  <si>
    <t>ножницы</t>
  </si>
  <si>
    <t>скрепки</t>
  </si>
  <si>
    <t>журналы факультативов</t>
  </si>
  <si>
    <t>журналы ГПД</t>
  </si>
  <si>
    <t>файл</t>
  </si>
  <si>
    <t>карандаш</t>
  </si>
  <si>
    <t>ластик</t>
  </si>
  <si>
    <t>линейка</t>
  </si>
  <si>
    <t>корректор</t>
  </si>
  <si>
    <t>папка (30 файлов)</t>
  </si>
  <si>
    <t>подставка</t>
  </si>
  <si>
    <t>225100 Услуги по содержанию имущества</t>
  </si>
  <si>
    <t>2,4кв</t>
  </si>
  <si>
    <t>2.4кв</t>
  </si>
  <si>
    <t>Строительные материалы для ремонта здания:</t>
  </si>
  <si>
    <t xml:space="preserve">Запасные части к автотранспорту: </t>
  </si>
  <si>
    <t>3 кв</t>
  </si>
  <si>
    <t>1,2кв</t>
  </si>
  <si>
    <t>мел</t>
  </si>
  <si>
    <t>Дератизация</t>
  </si>
  <si>
    <t>Ремонт  компьютеров</t>
  </si>
  <si>
    <t>Прочие услуги:</t>
  </si>
  <si>
    <t>Противопожарное оборудование:</t>
  </si>
  <si>
    <t>Приобретение  Канцелярские товары:</t>
  </si>
  <si>
    <t>Приобретение  Бумага, химреактивы, химикаты, химпосуда:</t>
  </si>
  <si>
    <t>Издание и приобретение учебных программ, классных журналов, справочная книжная продукция на бумажных и иных носителях:</t>
  </si>
  <si>
    <t>приобретение конвертов с марками</t>
  </si>
  <si>
    <t>классный руководитель</t>
  </si>
  <si>
    <t>родина</t>
  </si>
  <si>
    <t>педсовет (комплект)</t>
  </si>
  <si>
    <t>практика административной работы в школе</t>
  </si>
  <si>
    <t>вестник образования в россии</t>
  </si>
  <si>
    <t>управление современной школой завуч</t>
  </si>
  <si>
    <t>весёлые картинки</t>
  </si>
  <si>
    <t>мне 15</t>
  </si>
  <si>
    <t>розовый слон</t>
  </si>
  <si>
    <t>ООРS! /Упс!</t>
  </si>
  <si>
    <t>Ромео и Джульета</t>
  </si>
  <si>
    <t>детская энциклопедия</t>
  </si>
  <si>
    <t>самоделка</t>
  </si>
  <si>
    <t>журнал сказок</t>
  </si>
  <si>
    <t>юный эрудит</t>
  </si>
  <si>
    <t>последний звонок</t>
  </si>
  <si>
    <t>антивирус Ксперского +компьютерные программы</t>
  </si>
  <si>
    <t>клей ПВА</t>
  </si>
  <si>
    <t>ручка шариковая</t>
  </si>
  <si>
    <t>ручка гелевая</t>
  </si>
  <si>
    <t>кнопки силовые</t>
  </si>
  <si>
    <t>маркер</t>
  </si>
  <si>
    <t>степлер</t>
  </si>
  <si>
    <t>скобы</t>
  </si>
  <si>
    <t>ватман</t>
  </si>
  <si>
    <t>дырокол</t>
  </si>
  <si>
    <t>накопитель информационный</t>
  </si>
  <si>
    <t>стикер</t>
  </si>
  <si>
    <t>клей карандаш</t>
  </si>
  <si>
    <t>скотч широкий</t>
  </si>
  <si>
    <t>скотч бумажный</t>
  </si>
  <si>
    <t>катридж приобретение</t>
  </si>
  <si>
    <t>Запасные части к  средствам связи: печатная лента для факса</t>
  </si>
  <si>
    <t>1КВ</t>
  </si>
  <si>
    <t>приобретенгие классных журналов, книжной продукции</t>
  </si>
  <si>
    <t>Строит. материалы для уроков технологии (м3)</t>
  </si>
  <si>
    <t>КЛАССНЫЕ ЖУРНАЛЫ</t>
  </si>
  <si>
    <t>тех.осмотр</t>
  </si>
  <si>
    <t>предрейсовый мед.осмотр</t>
  </si>
  <si>
    <t xml:space="preserve">Медосмотр </t>
  </si>
  <si>
    <t>спиртовой ратвор йода 5%</t>
  </si>
  <si>
    <t>раствор перекиси водорода 3%</t>
  </si>
  <si>
    <t>марганцовокислый калий (кристаллы)</t>
  </si>
  <si>
    <t>фурацилин 0,5</t>
  </si>
  <si>
    <t>раствор бриллиантовой зелени</t>
  </si>
  <si>
    <t>валериановые капли</t>
  </si>
  <si>
    <t>нашатырный спирт</t>
  </si>
  <si>
    <t>раствор сульфацила натрия 20%</t>
  </si>
  <si>
    <t>анальгин 0,5 в таблетках</t>
  </si>
  <si>
    <t>парацетамол 0,2 в таблетках</t>
  </si>
  <si>
    <t>линимент синтомицина</t>
  </si>
  <si>
    <t>активированный уголь 250мг №10</t>
  </si>
  <si>
    <t>хлоргексидин раствор для наружного применения</t>
  </si>
  <si>
    <t>декспантенол аэрозоль для наружного применения 5%</t>
  </si>
  <si>
    <t>клей для обработки микротравм (БФ-6)</t>
  </si>
  <si>
    <t>пипетки</t>
  </si>
  <si>
    <t>аскорбиновая кислота порошок для приготовления раствора 2,5гр</t>
  </si>
  <si>
    <t>витамины "ревит"</t>
  </si>
  <si>
    <t>капатен или гипотеозит</t>
  </si>
  <si>
    <t>гипсокартон</t>
  </si>
  <si>
    <t>ДВП</t>
  </si>
  <si>
    <t>батарейка крона</t>
  </si>
  <si>
    <t>редуктор заднего моста</t>
  </si>
  <si>
    <t>генератор</t>
  </si>
  <si>
    <t>радиатор, патрубки охлаждения</t>
  </si>
  <si>
    <t>ремень генератора, натяжной ролик</t>
  </si>
  <si>
    <t>предохранители</t>
  </si>
  <si>
    <t>фильтра, топливные, воздушные, маслянные</t>
  </si>
  <si>
    <t>тормозная жидкость 1литр</t>
  </si>
  <si>
    <t>утеплитель для дверей</t>
  </si>
  <si>
    <t xml:space="preserve">2кв </t>
  </si>
  <si>
    <t>340300 Медика-менты</t>
  </si>
  <si>
    <t>Спортивный инвентарь:</t>
  </si>
  <si>
    <t>Материальные запасы для уроков технологии</t>
  </si>
  <si>
    <t>340100 Увеличение стоимости материальных запасов</t>
  </si>
  <si>
    <t>Абонентская плата за предоставление доступа к сети Интернет</t>
  </si>
  <si>
    <t>Бензин АИ-92</t>
  </si>
  <si>
    <t>МЕДИКАМЕНТЫ</t>
  </si>
  <si>
    <t>тахограф</t>
  </si>
  <si>
    <t>резина зимняя</t>
  </si>
  <si>
    <t>спидометр</t>
  </si>
  <si>
    <t xml:space="preserve">Заправка картриджа  </t>
  </si>
  <si>
    <t>1 кв</t>
  </si>
  <si>
    <t>скамья гимнастическая 2 м</t>
  </si>
  <si>
    <t>скамья гимнастическая  3 м</t>
  </si>
  <si>
    <t>канат для лазания 7 м</t>
  </si>
  <si>
    <t>наглядное пособие (таблицы) международная система единиц СИ</t>
  </si>
  <si>
    <t>наглядное пособие (таблицы) таб. Менделеева</t>
  </si>
  <si>
    <t>наглядное пособие (таблицы) основные формулы по всем разделам физики (механика, кинематика, динамика, статика, механические калебания и волны, электростатика, електродинамика, электромагнитные волны, молекулярная физика, термодинамика.)</t>
  </si>
  <si>
    <t>наглядное пособие (таблицы)тематические таблицы по всем разделам физики</t>
  </si>
  <si>
    <t>школа электромагнитных волн</t>
  </si>
  <si>
    <t>УЧЕНИЧЕСКАЯ МЕБЕЛЬ моноблок</t>
  </si>
  <si>
    <t>ученическая мебель</t>
  </si>
  <si>
    <t>1,3КВ</t>
  </si>
  <si>
    <t>журналы элективных учебных предметов</t>
  </si>
  <si>
    <t>оборудование для лингафонного кабинета</t>
  </si>
  <si>
    <t>доска интерактивная</t>
  </si>
  <si>
    <t>Расчет расхода средств на содержание МКОУ Ангарская  СОШ №_5_на 2014 год (краевые субвенции)</t>
  </si>
  <si>
    <t>Итого:</t>
  </si>
  <si>
    <t>Сервисное обслуживание автомобиля</t>
  </si>
  <si>
    <t>аптечки</t>
  </si>
  <si>
    <t>шпатлевка (выравнивание панелей 50кв.м,потолка 50кв.м)</t>
  </si>
  <si>
    <t xml:space="preserve">Лампочки </t>
  </si>
  <si>
    <t>Кисти побелочные</t>
  </si>
  <si>
    <t>Кисти малярные</t>
  </si>
  <si>
    <t>Кисть малярная</t>
  </si>
  <si>
    <t>итого</t>
  </si>
  <si>
    <t>мусоросборник</t>
  </si>
  <si>
    <t>ведро оцинкованое</t>
  </si>
  <si>
    <t>веник</t>
  </si>
  <si>
    <t>хоз.товары:</t>
  </si>
  <si>
    <t>стир. порошок</t>
  </si>
  <si>
    <t>ветошь 1рулон = 50м</t>
  </si>
  <si>
    <t>губка чистящая</t>
  </si>
  <si>
    <t>марля 5м</t>
  </si>
  <si>
    <t>белизна</t>
  </si>
  <si>
    <t>проводка</t>
  </si>
  <si>
    <t>кабель-канал</t>
  </si>
  <si>
    <t>гвозди кг</t>
  </si>
  <si>
    <t>жавильон</t>
  </si>
  <si>
    <t>Подписка и приобретение переодических изданий</t>
  </si>
  <si>
    <t>Прочие работы и услуги по содержанию имущества</t>
  </si>
  <si>
    <t>замеры сопративления</t>
  </si>
  <si>
    <t>промывка системы отопления</t>
  </si>
  <si>
    <t>гигиеническая подготовка</t>
  </si>
  <si>
    <t>аттестация учителей</t>
  </si>
  <si>
    <t xml:space="preserve">масло лукойл 5л </t>
  </si>
  <si>
    <t>ножницы для разрезания</t>
  </si>
  <si>
    <t>краска в ассортименте</t>
  </si>
  <si>
    <t>моющее ср-во  в ассортименте</t>
  </si>
  <si>
    <t>чистящее ср-во в ассортименте</t>
  </si>
  <si>
    <t>договор возмездного оказания услуг</t>
  </si>
  <si>
    <t>ИТОГО: по коду 340100</t>
  </si>
  <si>
    <t xml:space="preserve">утилизация тех. Средств </t>
  </si>
  <si>
    <t>итого по смете м/б</t>
  </si>
  <si>
    <t>гсм</t>
  </si>
  <si>
    <t>итого по смете:по к/б</t>
  </si>
  <si>
    <t>СубКЭСР</t>
  </si>
  <si>
    <t>Раздел</t>
  </si>
  <si>
    <t>Наименование расходов</t>
  </si>
  <si>
    <t>Местный бюджет</t>
  </si>
  <si>
    <t>Краевые субвенции</t>
  </si>
  <si>
    <t>Всего, руб.</t>
  </si>
  <si>
    <t>По кварталам</t>
  </si>
  <si>
    <t>I</t>
  </si>
  <si>
    <t>II</t>
  </si>
  <si>
    <t>III</t>
  </si>
  <si>
    <t>IV</t>
  </si>
  <si>
    <t>Всего расходов</t>
  </si>
  <si>
    <t>0702</t>
  </si>
  <si>
    <t>Суточные при служебных командировках,и по курсам повышения квалификации</t>
  </si>
  <si>
    <t>Оплата льготного проезда в отпуск</t>
  </si>
  <si>
    <t>Пособия , компенсации, выплаты, обусловленные статусом сотрудника</t>
  </si>
  <si>
    <t>221000 Услуги связи</t>
  </si>
  <si>
    <t>Услуги связи, всего</t>
  </si>
  <si>
    <t>Абонентная плата, установка телефона</t>
  </si>
  <si>
    <t>Почтовые переводы денежных средств</t>
  </si>
  <si>
    <t>Приобретение конвертов (с марками)</t>
  </si>
  <si>
    <t>Глонасс</t>
  </si>
  <si>
    <t>Подключение и использование глобальной сети Интернет</t>
  </si>
  <si>
    <t>Транспортные услуги</t>
  </si>
  <si>
    <t>Найм транспортных средств (ЕГЭ-автобус,только через АТП по местному бюджету) Культ.массовые через АТП по краевому</t>
  </si>
  <si>
    <t>Оплата проезда детей при проведении культурно-массовых и массовых физкультурных мероприятий,олимпиад</t>
  </si>
  <si>
    <t>Оплата проезда по служебным командировкам, курсам</t>
  </si>
  <si>
    <t>Оплата проезда (один раз в году) работников, обучающихся по заочной форме в ВУЗах, имеющих государственную аккредитацию, к месту нахождения и обратно; обучающихся в учреждениях среднего проф. образования - оплату проезда один раз в году в размере 50% от с</t>
  </si>
  <si>
    <t>Капитальный ремонт , всего:</t>
  </si>
  <si>
    <t xml:space="preserve">Капит. ремонт (ремонт крыши, пола, канализации) </t>
  </si>
  <si>
    <t>Ремонт отопительной системы, водозапорной арматуры</t>
  </si>
  <si>
    <t>Ремонт машин и оборудования  (стололовое оборуд.-местн/б    ;компьютеры.-кр.б)</t>
  </si>
  <si>
    <t>225 100   Услуги по содержанию имущества</t>
  </si>
  <si>
    <t>Услуги по содержанию имущества</t>
  </si>
  <si>
    <t>Покрытие пола линолеумом, поклейка потолков.</t>
  </si>
  <si>
    <t>Покраска, побелка</t>
  </si>
  <si>
    <t>Содержание в чистоте помещений, зданий, дворов, всего</t>
  </si>
  <si>
    <t>Дератизация и дезинфекция</t>
  </si>
  <si>
    <t>Стирка и хим.чистка мягкого инвентаря</t>
  </si>
  <si>
    <t xml:space="preserve">Уборка и вывоз  мусора </t>
  </si>
  <si>
    <t>Ремонт мебели и труд. соглашения по ремонту мебели</t>
  </si>
  <si>
    <t>Заправка картриджа</t>
  </si>
  <si>
    <t>Тех.обслуживание средств ОПС и тепло-, электо- и водосчётчиков</t>
  </si>
  <si>
    <t>Измерение сопротивления изоляции эл.проводки</t>
  </si>
  <si>
    <t>Промывка, опрессовка отопительной системы</t>
  </si>
  <si>
    <t>Противопожарные мероприятия (огнезащитная обработка деревянных конструкций)</t>
  </si>
  <si>
    <t>Чистка уличных туалетов и выгребных ям,прочее</t>
  </si>
  <si>
    <t>Расходы на проживание по командировкам, курсам</t>
  </si>
  <si>
    <t xml:space="preserve">Подписка, доставка и приобретение периодических изданий </t>
  </si>
  <si>
    <t>Прочие услуги, всего</t>
  </si>
  <si>
    <t>Медосмотр (можно все по краевому)</t>
  </si>
  <si>
    <t>Монтаж и наладка вычислительной сети</t>
  </si>
  <si>
    <t>Инвентаризация и паспортизация имущества</t>
  </si>
  <si>
    <t>Установка, монтаж  пожарной сигнализации</t>
  </si>
  <si>
    <t>Оплата за участие в семинарах,курсах повышения квалификации,конференциях и спортивных мероприятиях</t>
  </si>
  <si>
    <t>Приобретение программного обеспечения</t>
  </si>
  <si>
    <t>Проживание,организация питания детей при проведении культурно-массовых и массовых физкультурно-спортивных мероприятий,олимпиад</t>
  </si>
  <si>
    <t>Оплата труда лиц для выполнения работ по договорам гражданско-правового характера, приобретение и изготовление печатей, штампов, бланки учетной и отчетной документации.</t>
  </si>
  <si>
    <t xml:space="preserve"> </t>
  </si>
  <si>
    <t>290 000 Прочие расходы</t>
  </si>
  <si>
    <t>Итого прочие расходы, всего:</t>
  </si>
  <si>
    <t>Прочие услуги, уплата налогов и сборов в соответствии с налоговым законодательством РФ, госпошлина, услуги нотариуса</t>
  </si>
  <si>
    <t xml:space="preserve">Организационные взносы на конференции и спортивные мероприятия </t>
  </si>
  <si>
    <t>Лицензирование (аттестация,аккредитация)</t>
  </si>
  <si>
    <t>Приобретение кубков, медалей, ценных подарков</t>
  </si>
  <si>
    <t>Организационные взносы на курсы, семинары</t>
  </si>
  <si>
    <t>Приобретение свидетельств,грамот,дипломов</t>
  </si>
  <si>
    <t>Библиотечный фонд (на бумажных и иных носителях), приобретение учебников и худ. литературы для школьной библиотеки</t>
  </si>
  <si>
    <t>310 100  Увеличение стоимости основных средств</t>
  </si>
  <si>
    <t>Приобретение оборудования, всего</t>
  </si>
  <si>
    <t xml:space="preserve">Дорогостоящее музыкальное оборудование-местн., инструменты- краев. </t>
  </si>
  <si>
    <t>Противопожарное оборудование</t>
  </si>
  <si>
    <t>Компьютеры</t>
  </si>
  <si>
    <t>Оргтехника</t>
  </si>
  <si>
    <t>Средств связи и телекоммуникаций (тел.аппарат,факс,модем)</t>
  </si>
  <si>
    <t>Учебное оборудование: (классные доски, мольберты и т.д.)</t>
  </si>
  <si>
    <t>Станки, швейные машины</t>
  </si>
  <si>
    <t>Бытовая, столовая техника, стоимостью более 5000 руб., мебель для кухни</t>
  </si>
  <si>
    <t>Приобретение мебели</t>
  </si>
  <si>
    <t>КАБИНЕТЫ</t>
  </si>
  <si>
    <t>Учебно-наглядные пособия</t>
  </si>
  <si>
    <t>Мячи, спорт. ковер, сетка волейбольная, канат и др. физкультурное оборудование</t>
  </si>
  <si>
    <t>Инструменты для уроков труда, жалюзи</t>
  </si>
  <si>
    <t xml:space="preserve"> софиты, лестницы, часы, инструменты и др.</t>
  </si>
  <si>
    <t xml:space="preserve">Медикаменты, мед. Инструментарий-краевой бюджет  </t>
  </si>
  <si>
    <t>ГСМ-местн., (ГСМ для подвоза детей на мероприятия - краевой)</t>
  </si>
  <si>
    <t>340 100 Увеличение стоимости материальных запасов</t>
  </si>
  <si>
    <t>Увеличение стоимости материальных запасов, всего</t>
  </si>
  <si>
    <t>Строительные материалы для ремонта здания</t>
  </si>
  <si>
    <t>Игрушки, игры</t>
  </si>
  <si>
    <t>Лампочки, кисти, веники, и т.д.</t>
  </si>
  <si>
    <t xml:space="preserve"> стиральный порошок, моющее средство.</t>
  </si>
  <si>
    <t>Издание и приобретение учебных программ, классных журналов, справочная книжная продукция на бумажных и иных носителях</t>
  </si>
  <si>
    <t>Посуда и кухоная утварь</t>
  </si>
  <si>
    <t>Мягкий инвентарь (спецодежда по краевому, для интернатов постельные. прин. местный)</t>
  </si>
  <si>
    <t>Канцелярские принадлежности</t>
  </si>
  <si>
    <t>Запасные части к автотранспорту</t>
  </si>
  <si>
    <t>Запасные части к автотранспорту, необходимому для учебных занятий, средствам связи</t>
  </si>
  <si>
    <t>Бумага, химреактивы, химикаты, хим.посуда, семена, ткани для хоз.целей</t>
  </si>
  <si>
    <t>Дискеты, картриджи, тонеры для принтеров и множительной техники</t>
  </si>
  <si>
    <t>Средства личной гигиены(мыло,туал.бум.), мел - краевой,      (аптечки -  местный)</t>
  </si>
  <si>
    <t>Видеокассеты, аудиокассеты, слайды и др. (чистые)</t>
  </si>
  <si>
    <t xml:space="preserve">Др. материальные запасы, </t>
  </si>
  <si>
    <t>Сводная смета расходов на содержание МКОУ Ангарская СОШ №4 на 2014 г.</t>
  </si>
  <si>
    <t>Бумага принтерная в ассортименте</t>
  </si>
  <si>
    <t>тетрадь в ассортименте</t>
  </si>
  <si>
    <t>папка в ассортименте</t>
  </si>
  <si>
    <t>оплата льготного проезда в отпуск работникам школы</t>
  </si>
  <si>
    <t xml:space="preserve"> Прочие услуги, уплата налогов и сборов в соответствии с налоговым законодательством РФ, госпошлина, услуги нотариуса</t>
  </si>
  <si>
    <t>проведение лабораторных исследований</t>
  </si>
  <si>
    <t>медосмотр</t>
  </si>
  <si>
    <t>итого по коду 340100</t>
  </si>
  <si>
    <t>оалата льготного проезда</t>
  </si>
  <si>
    <t>узлы учета тепловой энергии и расхода воды</t>
  </si>
  <si>
    <t>ноутбук</t>
  </si>
  <si>
    <t>проектор</t>
  </si>
  <si>
    <t>покраска побелка</t>
  </si>
  <si>
    <t>противопожарные мероприятия</t>
  </si>
  <si>
    <t>вывоз мусора</t>
  </si>
  <si>
    <t>Техобслуживание опс</t>
  </si>
  <si>
    <t xml:space="preserve">суточные </t>
  </si>
  <si>
    <t>оплата проезда</t>
  </si>
  <si>
    <t>приобретение грамот</t>
  </si>
  <si>
    <t>многофункциональное устройство</t>
  </si>
  <si>
    <t>компьютер</t>
  </si>
  <si>
    <t>ученические стулья</t>
  </si>
  <si>
    <t>ученический стол</t>
  </si>
  <si>
    <t>материал для уроков технологии</t>
  </si>
  <si>
    <t>папка мраморная</t>
  </si>
  <si>
    <t>накопитель бумаг горизонтальный</t>
  </si>
  <si>
    <t>накопитель бумаг вертикальный</t>
  </si>
  <si>
    <t>влажные салфетки для компьютеров</t>
  </si>
  <si>
    <t>уголок пластиковый</t>
  </si>
  <si>
    <t xml:space="preserve"> фломастеры (набор)</t>
  </si>
  <si>
    <t>хим. Реактивы</t>
  </si>
  <si>
    <t>хим.посуда</t>
  </si>
  <si>
    <t>Суточные при служебных командировках</t>
  </si>
  <si>
    <t>Директор  МКОУ Ангарская  СОШ №5:                                        М.А.Лиханов</t>
  </si>
  <si>
    <t>оплата проезда студентам</t>
  </si>
  <si>
    <t>найм помещений при служ командировках</t>
  </si>
  <si>
    <t>обучение на курсах</t>
  </si>
  <si>
    <t>компьтерные программы</t>
  </si>
  <si>
    <t>классный руководитель в российской школе</t>
  </si>
  <si>
    <t>завуч начальной школы</t>
  </si>
  <si>
    <t>директор школы</t>
  </si>
  <si>
    <t>культурно-массовые мероприятия (питание)</t>
  </si>
  <si>
    <t>лыжная мазь</t>
  </si>
  <si>
    <t xml:space="preserve">скотч </t>
  </si>
  <si>
    <t>гуаш</t>
  </si>
  <si>
    <t>цветные карандаши</t>
  </si>
  <si>
    <t>ГСМ</t>
  </si>
  <si>
    <t>ТУАЛЕТНАЯ  БУМАГА</t>
  </si>
  <si>
    <r>
      <t xml:space="preserve">Расчет расхода средств на содержание МКОУ </t>
    </r>
    <r>
      <rPr>
        <b/>
        <u val="single"/>
        <sz val="14"/>
        <rFont val="Times New Roman"/>
        <family val="1"/>
      </rPr>
      <t xml:space="preserve">Ангарской СОШ №5  </t>
    </r>
    <r>
      <rPr>
        <b/>
        <sz val="14"/>
        <rFont val="Times New Roman"/>
        <family val="1"/>
      </rPr>
      <t>на 2014год (местный бюжет)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</si>
</sst>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\-#,##0.0;&quot;-&quot;;@"/>
    <numFmt numFmtId="165" formatCode="#,##0.000;\-#,##0.000;&quot;-&quot;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(* #,##0.00_);_(* \(#,##0.00\);_(* &quot;-&quot;??_);_(@_)"/>
    <numFmt numFmtId="171" formatCode="0.0"/>
    <numFmt numFmtId="172" formatCode="0.000"/>
    <numFmt numFmtId="173" formatCode="#,##0;\-#,##0;&quot;-&quot;;@"/>
    <numFmt numFmtId="174" formatCode="#,##0.00;\-#,##0.00;&quot;-&quot;;@"/>
    <numFmt numFmtId="175" formatCode="#,##0.0000;\-#,##0.0000;&quot;-&quot;;@"/>
    <numFmt numFmtId="176" formatCode="#,##0.00000;\-#,##0.00000;&quot;-&quot;;@"/>
    <numFmt numFmtId="177" formatCode="0.0000"/>
    <numFmt numFmtId="178" formatCode="#,##0.0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Arial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40"/>
      <name val="Times New Roman"/>
      <family val="1"/>
    </font>
    <font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Up="1" diagonalDown="1">
      <left>
        <color indexed="63"/>
      </left>
      <right style="thin"/>
      <top style="medium"/>
      <bottom>
        <color indexed="63"/>
      </bottom>
      <diagonal style="thin"/>
    </border>
    <border diagonalUp="1" diagonalDown="1">
      <left style="thin"/>
      <right style="thin"/>
      <top style="medium"/>
      <bottom>
        <color indexed="63"/>
      </bottom>
      <diagonal style="thin"/>
    </border>
    <border diagonalUp="1" diagonalDown="1">
      <left style="thin"/>
      <right>
        <color indexed="63"/>
      </right>
      <top style="medium"/>
      <bottom>
        <color indexed="63"/>
      </bottom>
      <diagonal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medium"/>
      <diagonal style="thin"/>
    </border>
    <border diagonalUp="1" diagonalDown="1">
      <left style="thin"/>
      <right style="thin"/>
      <top>
        <color indexed="63"/>
      </top>
      <bottom style="medium"/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 diagonalUp="1" diagonalDown="1">
      <left>
        <color indexed="63"/>
      </left>
      <right style="thin"/>
      <top style="medium"/>
      <bottom style="medium"/>
      <diagonal style="thin"/>
    </border>
    <border diagonalUp="1" diagonalDown="1">
      <left style="thin"/>
      <right style="thin"/>
      <top style="medium"/>
      <bottom style="medium"/>
      <diagonal style="thin"/>
    </border>
    <border diagonalUp="1" diagonalDown="1">
      <left style="thin"/>
      <right>
        <color indexed="63"/>
      </right>
      <top style="medium"/>
      <bottom style="medium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Up="1" diagonalDown="1">
      <left style="medium"/>
      <right style="thin"/>
      <top style="medium"/>
      <bottom style="medium"/>
      <diagonal style="thin"/>
    </border>
    <border diagonalUp="1" diagonalDown="1">
      <left style="thin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Up="1" diagonalDown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 diagonalDown="1">
      <left style="thin"/>
      <right style="medium"/>
      <top style="medium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medium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medium"/>
    </border>
    <border diagonalUp="1" diagonalDown="1">
      <left>
        <color indexed="63"/>
      </left>
      <right style="thin"/>
      <top style="thin"/>
      <bottom style="medium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medium"/>
      <top>
        <color indexed="63"/>
      </top>
      <bottom style="medium"/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 diagonalUp="1" diagonalDown="1">
      <left style="medium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 diagonalUp="1" diagonalDown="1">
      <left style="thin"/>
      <right>
        <color indexed="63"/>
      </right>
      <top style="thin"/>
      <bottom style="medium"/>
      <diagonal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thin"/>
      <right style="medium"/>
      <top style="medium"/>
      <bottom>
        <color indexed="63"/>
      </bottom>
      <diagonal style="thin"/>
    </border>
    <border diagonalUp="1" diagonalDown="1">
      <left style="medium"/>
      <right style="medium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>
        <color indexed="63"/>
      </left>
      <right style="thin"/>
      <top style="medium"/>
      <bottom style="thin"/>
      <diagonal style="thin"/>
    </border>
    <border diagonalUp="1" diagonalDown="1">
      <left style="thin"/>
      <right style="thin"/>
      <top style="medium"/>
      <bottom style="thin"/>
      <diagonal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80">
    <xf numFmtId="0" fontId="0" fillId="0" borderId="0" xfId="0" applyAlignment="1">
      <alignment/>
    </xf>
    <xf numFmtId="0" fontId="11" fillId="33" borderId="10" xfId="0" applyFont="1" applyFill="1" applyBorder="1" applyAlignment="1">
      <alignment horizontal="right"/>
    </xf>
    <xf numFmtId="0" fontId="12" fillId="34" borderId="11" xfId="0" applyFont="1" applyFill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174" fontId="8" fillId="0" borderId="17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174" fontId="8" fillId="0" borderId="17" xfId="0" applyNumberFormat="1" applyFont="1" applyBorder="1" applyAlignment="1">
      <alignment horizontal="right" wrapText="1"/>
    </xf>
    <xf numFmtId="174" fontId="8" fillId="0" borderId="20" xfId="0" applyNumberFormat="1" applyFont="1" applyFill="1" applyBorder="1" applyAlignment="1">
      <alignment horizontal="right" wrapText="1"/>
    </xf>
    <xf numFmtId="174" fontId="8" fillId="0" borderId="21" xfId="0" applyNumberFormat="1" applyFont="1" applyFill="1" applyBorder="1" applyAlignment="1">
      <alignment horizontal="right" wrapText="1"/>
    </xf>
    <xf numFmtId="174" fontId="8" fillId="0" borderId="22" xfId="0" applyNumberFormat="1" applyFont="1" applyFill="1" applyBorder="1" applyAlignment="1">
      <alignment horizontal="right" wrapText="1"/>
    </xf>
    <xf numFmtId="174" fontId="8" fillId="0" borderId="23" xfId="0" applyNumberFormat="1" applyFont="1" applyBorder="1" applyAlignment="1">
      <alignment horizontal="right" wrapText="1"/>
    </xf>
    <xf numFmtId="174" fontId="8" fillId="34" borderId="24" xfId="0" applyNumberFormat="1" applyFont="1" applyFill="1" applyBorder="1" applyAlignment="1">
      <alignment horizontal="right" wrapText="1"/>
    </xf>
    <xf numFmtId="174" fontId="8" fillId="34" borderId="25" xfId="0" applyNumberFormat="1" applyFont="1" applyFill="1" applyBorder="1" applyAlignment="1">
      <alignment horizontal="right" wrapText="1"/>
    </xf>
    <xf numFmtId="174" fontId="8" fillId="34" borderId="26" xfId="0" applyNumberFormat="1" applyFont="1" applyFill="1" applyBorder="1" applyAlignment="1">
      <alignment horizontal="right" wrapText="1"/>
    </xf>
    <xf numFmtId="3" fontId="3" fillId="0" borderId="27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wrapText="1"/>
    </xf>
    <xf numFmtId="174" fontId="8" fillId="34" borderId="29" xfId="0" applyNumberFormat="1" applyFont="1" applyFill="1" applyBorder="1" applyAlignment="1">
      <alignment horizontal="right" wrapText="1"/>
    </xf>
    <xf numFmtId="174" fontId="8" fillId="34" borderId="15" xfId="0" applyNumberFormat="1" applyFont="1" applyFill="1" applyBorder="1" applyAlignment="1">
      <alignment horizontal="right" wrapText="1"/>
    </xf>
    <xf numFmtId="174" fontId="8" fillId="34" borderId="30" xfId="0" applyNumberFormat="1" applyFont="1" applyFill="1" applyBorder="1" applyAlignment="1">
      <alignment horizontal="right" wrapText="1"/>
    </xf>
    <xf numFmtId="174" fontId="8" fillId="0" borderId="31" xfId="0" applyNumberFormat="1" applyFont="1" applyFill="1" applyBorder="1" applyAlignment="1">
      <alignment horizontal="right" wrapText="1"/>
    </xf>
    <xf numFmtId="174" fontId="8" fillId="0" borderId="32" xfId="0" applyNumberFormat="1" applyFont="1" applyFill="1" applyBorder="1" applyAlignment="1">
      <alignment horizontal="right" wrapText="1"/>
    </xf>
    <xf numFmtId="174" fontId="8" fillId="0" borderId="33" xfId="0" applyNumberFormat="1" applyFont="1" applyFill="1" applyBorder="1" applyAlignment="1">
      <alignment horizontal="right" wrapText="1"/>
    </xf>
    <xf numFmtId="3" fontId="3" fillId="0" borderId="3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wrapText="1"/>
    </xf>
    <xf numFmtId="174" fontId="8" fillId="34" borderId="17" xfId="0" applyNumberFormat="1" applyFont="1" applyFill="1" applyBorder="1" applyAlignment="1">
      <alignment horizontal="right" wrapText="1"/>
    </xf>
    <xf numFmtId="174" fontId="8" fillId="0" borderId="17" xfId="0" applyNumberFormat="1" applyFont="1" applyFill="1" applyBorder="1" applyAlignment="1">
      <alignment horizontal="right" wrapText="1"/>
    </xf>
    <xf numFmtId="174" fontId="8" fillId="0" borderId="24" xfId="0" applyNumberFormat="1" applyFont="1" applyFill="1" applyBorder="1" applyAlignment="1">
      <alignment horizontal="right" wrapText="1"/>
    </xf>
    <xf numFmtId="174" fontId="8" fillId="0" borderId="25" xfId="0" applyNumberFormat="1" applyFont="1" applyFill="1" applyBorder="1" applyAlignment="1">
      <alignment horizontal="right" wrapText="1"/>
    </xf>
    <xf numFmtId="174" fontId="8" fillId="0" borderId="26" xfId="0" applyNumberFormat="1" applyFont="1" applyFill="1" applyBorder="1" applyAlignment="1">
      <alignment horizontal="right" wrapText="1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wrapText="1"/>
    </xf>
    <xf numFmtId="174" fontId="7" fillId="0" borderId="36" xfId="0" applyNumberFormat="1" applyFont="1" applyBorder="1" applyAlignment="1">
      <alignment horizontal="right" wrapText="1"/>
    </xf>
    <xf numFmtId="174" fontId="7" fillId="0" borderId="37" xfId="0" applyNumberFormat="1" applyFont="1" applyFill="1" applyBorder="1" applyAlignment="1">
      <alignment horizontal="right" wrapText="1"/>
    </xf>
    <xf numFmtId="174" fontId="7" fillId="0" borderId="38" xfId="0" applyNumberFormat="1" applyFont="1" applyFill="1" applyBorder="1" applyAlignment="1">
      <alignment horizontal="right" wrapText="1"/>
    </xf>
    <xf numFmtId="174" fontId="7" fillId="0" borderId="39" xfId="0" applyNumberFormat="1" applyFont="1" applyFill="1" applyBorder="1" applyAlignment="1">
      <alignment horizontal="right" wrapText="1"/>
    </xf>
    <xf numFmtId="174" fontId="7" fillId="0" borderId="23" xfId="0" applyNumberFormat="1" applyFont="1" applyBorder="1" applyAlignment="1">
      <alignment horizontal="right" wrapText="1"/>
    </xf>
    <xf numFmtId="174" fontId="7" fillId="34" borderId="40" xfId="0" applyNumberFormat="1" applyFont="1" applyFill="1" applyBorder="1" applyAlignment="1">
      <alignment horizontal="right" wrapText="1"/>
    </xf>
    <xf numFmtId="174" fontId="7" fillId="34" borderId="14" xfId="0" applyNumberFormat="1" applyFont="1" applyFill="1" applyBorder="1" applyAlignment="1">
      <alignment horizontal="right" wrapText="1"/>
    </xf>
    <xf numFmtId="174" fontId="7" fillId="34" borderId="41" xfId="0" applyNumberFormat="1" applyFont="1" applyFill="1" applyBorder="1" applyAlignment="1">
      <alignment horizontal="right" wrapText="1"/>
    </xf>
    <xf numFmtId="174" fontId="7" fillId="0" borderId="42" xfId="0" applyNumberFormat="1" applyFont="1" applyBorder="1" applyAlignment="1">
      <alignment horizontal="right" wrapText="1"/>
    </xf>
    <xf numFmtId="174" fontId="7" fillId="0" borderId="31" xfId="0" applyNumberFormat="1" applyFont="1" applyFill="1" applyBorder="1" applyAlignment="1">
      <alignment horizontal="right" wrapText="1"/>
    </xf>
    <xf numFmtId="174" fontId="7" fillId="0" borderId="32" xfId="0" applyNumberFormat="1" applyFont="1" applyFill="1" applyBorder="1" applyAlignment="1">
      <alignment horizontal="right" wrapText="1"/>
    </xf>
    <xf numFmtId="174" fontId="7" fillId="0" borderId="43" xfId="0" applyNumberFormat="1" applyFont="1" applyFill="1" applyBorder="1" applyAlignment="1">
      <alignment horizontal="right" wrapText="1"/>
    </xf>
    <xf numFmtId="174" fontId="7" fillId="34" borderId="44" xfId="0" applyNumberFormat="1" applyFont="1" applyFill="1" applyBorder="1" applyAlignment="1">
      <alignment horizontal="right" wrapText="1"/>
    </xf>
    <xf numFmtId="174" fontId="7" fillId="34" borderId="10" xfId="0" applyNumberFormat="1" applyFont="1" applyFill="1" applyBorder="1" applyAlignment="1">
      <alignment horizontal="right" wrapText="1"/>
    </xf>
    <xf numFmtId="174" fontId="7" fillId="34" borderId="45" xfId="0" applyNumberFormat="1" applyFont="1" applyFill="1" applyBorder="1" applyAlignment="1">
      <alignment horizontal="right" wrapText="1"/>
    </xf>
    <xf numFmtId="174" fontId="7" fillId="0" borderId="46" xfId="0" applyNumberFormat="1" applyFont="1" applyFill="1" applyBorder="1" applyAlignment="1">
      <alignment horizontal="right" wrapText="1"/>
    </xf>
    <xf numFmtId="174" fontId="7" fillId="0" borderId="47" xfId="0" applyNumberFormat="1" applyFont="1" applyFill="1" applyBorder="1" applyAlignment="1">
      <alignment horizontal="right" wrapText="1"/>
    </xf>
    <xf numFmtId="174" fontId="7" fillId="0" borderId="48" xfId="0" applyNumberFormat="1" applyFont="1" applyFill="1" applyBorder="1" applyAlignment="1">
      <alignment horizontal="right" wrapText="1"/>
    </xf>
    <xf numFmtId="174" fontId="7" fillId="34" borderId="28" xfId="0" applyNumberFormat="1" applyFont="1" applyFill="1" applyBorder="1" applyAlignment="1">
      <alignment horizontal="right" wrapText="1"/>
    </xf>
    <xf numFmtId="49" fontId="1" fillId="0" borderId="15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wrapText="1"/>
    </xf>
    <xf numFmtId="174" fontId="7" fillId="0" borderId="49" xfId="0" applyNumberFormat="1" applyFont="1" applyBorder="1" applyAlignment="1">
      <alignment horizontal="right" wrapText="1"/>
    </xf>
    <xf numFmtId="174" fontId="7" fillId="0" borderId="20" xfId="0" applyNumberFormat="1" applyFont="1" applyFill="1" applyBorder="1" applyAlignment="1">
      <alignment horizontal="right" wrapText="1"/>
    </xf>
    <xf numFmtId="174" fontId="7" fillId="0" borderId="21" xfId="0" applyNumberFormat="1" applyFont="1" applyFill="1" applyBorder="1" applyAlignment="1">
      <alignment horizontal="right" wrapText="1"/>
    </xf>
    <xf numFmtId="174" fontId="7" fillId="0" borderId="22" xfId="0" applyNumberFormat="1" applyFont="1" applyFill="1" applyBorder="1" applyAlignment="1">
      <alignment horizontal="right" wrapText="1"/>
    </xf>
    <xf numFmtId="174" fontId="7" fillId="34" borderId="29" xfId="0" applyNumberFormat="1" applyFont="1" applyFill="1" applyBorder="1" applyAlignment="1">
      <alignment horizontal="right" wrapText="1"/>
    </xf>
    <xf numFmtId="174" fontId="7" fillId="34" borderId="15" xfId="0" applyNumberFormat="1" applyFont="1" applyFill="1" applyBorder="1" applyAlignment="1">
      <alignment horizontal="right" wrapText="1"/>
    </xf>
    <xf numFmtId="174" fontId="7" fillId="34" borderId="16" xfId="0" applyNumberFormat="1" applyFont="1" applyFill="1" applyBorder="1" applyAlignment="1">
      <alignment horizontal="right" wrapText="1"/>
    </xf>
    <xf numFmtId="0" fontId="3" fillId="0" borderId="50" xfId="0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8" fillId="0" borderId="51" xfId="0" applyFont="1" applyBorder="1" applyAlignment="1">
      <alignment wrapText="1"/>
    </xf>
    <xf numFmtId="174" fontId="8" fillId="0" borderId="24" xfId="0" applyNumberFormat="1" applyFont="1" applyFill="1" applyBorder="1" applyAlignment="1" applyProtection="1">
      <alignment horizontal="right" wrapText="1"/>
      <protection locked="0"/>
    </xf>
    <xf numFmtId="174" fontId="8" fillId="34" borderId="52" xfId="0" applyNumberFormat="1" applyFont="1" applyFill="1" applyBorder="1" applyAlignment="1">
      <alignment horizontal="right" wrapText="1"/>
    </xf>
    <xf numFmtId="0" fontId="7" fillId="0" borderId="26" xfId="0" applyFont="1" applyBorder="1" applyAlignment="1">
      <alignment wrapText="1"/>
    </xf>
    <xf numFmtId="174" fontId="7" fillId="34" borderId="53" xfId="0" applyNumberFormat="1" applyFont="1" applyFill="1" applyBorder="1" applyAlignment="1" applyProtection="1">
      <alignment horizontal="right" wrapText="1"/>
      <protection/>
    </xf>
    <xf numFmtId="174" fontId="7" fillId="34" borderId="54" xfId="0" applyNumberFormat="1" applyFont="1" applyFill="1" applyBorder="1" applyAlignment="1" applyProtection="1">
      <alignment horizontal="right" wrapText="1"/>
      <protection/>
    </xf>
    <xf numFmtId="174" fontId="7" fillId="34" borderId="55" xfId="0" applyNumberFormat="1" applyFont="1" applyFill="1" applyBorder="1" applyAlignment="1" applyProtection="1">
      <alignment horizontal="right" wrapText="1"/>
      <protection/>
    </xf>
    <xf numFmtId="174" fontId="7" fillId="0" borderId="17" xfId="0" applyNumberFormat="1" applyFont="1" applyBorder="1" applyAlignment="1">
      <alignment horizontal="right" wrapText="1"/>
    </xf>
    <xf numFmtId="174" fontId="7" fillId="34" borderId="24" xfId="0" applyNumberFormat="1" applyFont="1" applyFill="1" applyBorder="1" applyAlignment="1">
      <alignment horizontal="right" wrapText="1"/>
    </xf>
    <xf numFmtId="174" fontId="7" fillId="34" borderId="25" xfId="0" applyNumberFormat="1" applyFont="1" applyFill="1" applyBorder="1" applyAlignment="1">
      <alignment horizontal="right" wrapText="1"/>
    </xf>
    <xf numFmtId="174" fontId="7" fillId="34" borderId="26" xfId="0" applyNumberFormat="1" applyFont="1" applyFill="1" applyBorder="1" applyAlignment="1">
      <alignment horizontal="right" wrapText="1"/>
    </xf>
    <xf numFmtId="0" fontId="7" fillId="0" borderId="51" xfId="0" applyFont="1" applyBorder="1" applyAlignment="1">
      <alignment wrapText="1"/>
    </xf>
    <xf numFmtId="174" fontId="8" fillId="0" borderId="56" xfId="0" applyNumberFormat="1" applyFont="1" applyFill="1" applyBorder="1" applyAlignment="1" applyProtection="1">
      <alignment horizontal="right" wrapText="1"/>
      <protection/>
    </xf>
    <xf numFmtId="174" fontId="8" fillId="0" borderId="47" xfId="0" applyNumberFormat="1" applyFont="1" applyFill="1" applyBorder="1" applyAlignment="1" applyProtection="1">
      <alignment horizontal="right" wrapText="1"/>
      <protection/>
    </xf>
    <xf numFmtId="174" fontId="8" fillId="0" borderId="57" xfId="0" applyNumberFormat="1" applyFont="1" applyFill="1" applyBorder="1" applyAlignment="1" applyProtection="1">
      <alignment horizontal="right" wrapText="1"/>
      <protection/>
    </xf>
    <xf numFmtId="3" fontId="3" fillId="0" borderId="50" xfId="0" applyNumberFormat="1" applyFont="1" applyBorder="1" applyAlignment="1">
      <alignment horizontal="center" vertical="center" wrapText="1"/>
    </xf>
    <xf numFmtId="174" fontId="7" fillId="34" borderId="51" xfId="0" applyNumberFormat="1" applyFont="1" applyFill="1" applyBorder="1" applyAlignment="1">
      <alignment horizontal="right" wrapText="1"/>
    </xf>
    <xf numFmtId="174" fontId="8" fillId="0" borderId="46" xfId="0" applyNumberFormat="1" applyFont="1" applyFill="1" applyBorder="1" applyAlignment="1">
      <alignment horizontal="right" wrapText="1"/>
    </xf>
    <xf numFmtId="174" fontId="8" fillId="0" borderId="47" xfId="0" applyNumberFormat="1" applyFont="1" applyFill="1" applyBorder="1" applyAlignment="1">
      <alignment horizontal="right" wrapText="1"/>
    </xf>
    <xf numFmtId="174" fontId="8" fillId="0" borderId="57" xfId="0" applyNumberFormat="1" applyFont="1" applyFill="1" applyBorder="1" applyAlignment="1">
      <alignment horizontal="right" wrapText="1"/>
    </xf>
    <xf numFmtId="49" fontId="3" fillId="0" borderId="24" xfId="0" applyNumberFormat="1" applyFont="1" applyBorder="1" applyAlignment="1">
      <alignment horizontal="center" vertical="center" wrapText="1"/>
    </xf>
    <xf numFmtId="174" fontId="8" fillId="0" borderId="50" xfId="0" applyNumberFormat="1" applyFont="1" applyBorder="1" applyAlignment="1">
      <alignment horizontal="right" wrapText="1"/>
    </xf>
    <xf numFmtId="174" fontId="8" fillId="0" borderId="58" xfId="0" applyNumberFormat="1" applyFont="1" applyBorder="1" applyAlignment="1">
      <alignment horizontal="right" wrapText="1"/>
    </xf>
    <xf numFmtId="174" fontId="8" fillId="0" borderId="24" xfId="0" applyNumberFormat="1" applyFont="1" applyBorder="1" applyAlignment="1">
      <alignment horizontal="right" wrapText="1"/>
    </xf>
    <xf numFmtId="174" fontId="8" fillId="0" borderId="59" xfId="0" applyNumberFormat="1" applyFont="1" applyBorder="1" applyAlignment="1">
      <alignment horizontal="right" wrapText="1"/>
    </xf>
    <xf numFmtId="49" fontId="1" fillId="0" borderId="24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wrapText="1"/>
    </xf>
    <xf numFmtId="174" fontId="7" fillId="34" borderId="60" xfId="0" applyNumberFormat="1" applyFont="1" applyFill="1" applyBorder="1" applyAlignment="1">
      <alignment horizontal="right" wrapText="1"/>
    </xf>
    <xf numFmtId="174" fontId="7" fillId="34" borderId="12" xfId="0" applyNumberFormat="1" applyFont="1" applyFill="1" applyBorder="1" applyAlignment="1">
      <alignment horizontal="right" wrapText="1"/>
    </xf>
    <xf numFmtId="174" fontId="7" fillId="34" borderId="19" xfId="0" applyNumberFormat="1" applyFont="1" applyFill="1" applyBorder="1" applyAlignment="1">
      <alignment horizontal="right" wrapText="1"/>
    </xf>
    <xf numFmtId="174" fontId="7" fillId="0" borderId="61" xfId="0" applyNumberFormat="1" applyFont="1" applyFill="1" applyBorder="1" applyAlignment="1">
      <alignment horizontal="right" wrapText="1"/>
    </xf>
    <xf numFmtId="0" fontId="7" fillId="0" borderId="62" xfId="0" applyFont="1" applyBorder="1" applyAlignment="1">
      <alignment wrapText="1"/>
    </xf>
    <xf numFmtId="174" fontId="7" fillId="0" borderId="33" xfId="0" applyNumberFormat="1" applyFont="1" applyFill="1" applyBorder="1" applyAlignment="1">
      <alignment horizontal="right" wrapText="1"/>
    </xf>
    <xf numFmtId="0" fontId="3" fillId="0" borderId="63" xfId="0" applyFont="1" applyBorder="1" applyAlignment="1">
      <alignment horizontal="center" vertical="center" wrapText="1"/>
    </xf>
    <xf numFmtId="174" fontId="8" fillId="34" borderId="60" xfId="0" applyNumberFormat="1" applyFont="1" applyFill="1" applyBorder="1" applyAlignment="1">
      <alignment horizontal="right" wrapText="1"/>
    </xf>
    <xf numFmtId="174" fontId="8" fillId="34" borderId="64" xfId="0" applyNumberFormat="1" applyFont="1" applyFill="1" applyBorder="1" applyAlignment="1">
      <alignment horizontal="right" wrapText="1"/>
    </xf>
    <xf numFmtId="174" fontId="8" fillId="34" borderId="44" xfId="0" applyNumberFormat="1" applyFont="1" applyFill="1" applyBorder="1" applyAlignment="1">
      <alignment horizontal="right" wrapText="1"/>
    </xf>
    <xf numFmtId="174" fontId="8" fillId="34" borderId="10" xfId="0" applyNumberFormat="1" applyFont="1" applyFill="1" applyBorder="1" applyAlignment="1">
      <alignment horizontal="right" wrapText="1"/>
    </xf>
    <xf numFmtId="174" fontId="8" fillId="34" borderId="45" xfId="0" applyNumberFormat="1" applyFont="1" applyFill="1" applyBorder="1" applyAlignment="1">
      <alignment horizontal="right" wrapText="1"/>
    </xf>
    <xf numFmtId="0" fontId="8" fillId="0" borderId="64" xfId="0" applyFont="1" applyBorder="1" applyAlignment="1">
      <alignment wrapText="1"/>
    </xf>
    <xf numFmtId="49" fontId="1" fillId="0" borderId="25" xfId="0" applyNumberFormat="1" applyFont="1" applyBorder="1" applyAlignment="1">
      <alignment horizontal="center" vertical="center" wrapText="1"/>
    </xf>
    <xf numFmtId="174" fontId="7" fillId="0" borderId="65" xfId="0" applyNumberFormat="1" applyFont="1" applyFill="1" applyBorder="1" applyAlignment="1">
      <alignment horizontal="right" wrapText="1"/>
    </xf>
    <xf numFmtId="174" fontId="7" fillId="0" borderId="66" xfId="0" applyNumberFormat="1" applyFont="1" applyFill="1" applyBorder="1" applyAlignment="1">
      <alignment horizontal="right" wrapText="1"/>
    </xf>
    <xf numFmtId="49" fontId="3" fillId="0" borderId="67" xfId="0" applyNumberFormat="1" applyFont="1" applyBorder="1" applyAlignment="1">
      <alignment horizontal="center" vertical="center" wrapText="1"/>
    </xf>
    <xf numFmtId="0" fontId="8" fillId="0" borderId="68" xfId="0" applyFont="1" applyBorder="1" applyAlignment="1">
      <alignment wrapText="1"/>
    </xf>
    <xf numFmtId="174" fontId="8" fillId="0" borderId="69" xfId="0" applyNumberFormat="1" applyFont="1" applyBorder="1" applyAlignment="1">
      <alignment horizontal="right" wrapText="1"/>
    </xf>
    <xf numFmtId="174" fontId="7" fillId="0" borderId="24" xfId="0" applyNumberFormat="1" applyFont="1" applyBorder="1" applyAlignment="1">
      <alignment horizontal="right" wrapText="1"/>
    </xf>
    <xf numFmtId="49" fontId="1" fillId="0" borderId="28" xfId="0" applyNumberFormat="1" applyFont="1" applyBorder="1" applyAlignment="1">
      <alignment horizontal="center" vertical="center" wrapText="1"/>
    </xf>
    <xf numFmtId="174" fontId="7" fillId="34" borderId="35" xfId="0" applyNumberFormat="1" applyFont="1" applyFill="1" applyBorder="1" applyAlignment="1">
      <alignment horizontal="right" wrapText="1"/>
    </xf>
    <xf numFmtId="174" fontId="7" fillId="0" borderId="70" xfId="0" applyNumberFormat="1" applyFont="1" applyFill="1" applyBorder="1" applyAlignment="1">
      <alignment horizontal="right" wrapText="1"/>
    </xf>
    <xf numFmtId="174" fontId="7" fillId="0" borderId="71" xfId="0" applyNumberFormat="1" applyFont="1" applyFill="1" applyBorder="1" applyAlignment="1">
      <alignment horizontal="right" wrapText="1"/>
    </xf>
    <xf numFmtId="174" fontId="7" fillId="0" borderId="72" xfId="0" applyNumberFormat="1" applyFont="1" applyFill="1" applyBorder="1" applyAlignment="1">
      <alignment horizontal="right" wrapText="1"/>
    </xf>
    <xf numFmtId="49" fontId="1" fillId="0" borderId="30" xfId="0" applyNumberFormat="1" applyFont="1" applyBorder="1" applyAlignment="1">
      <alignment horizontal="center" vertical="center" wrapText="1"/>
    </xf>
    <xf numFmtId="174" fontId="7" fillId="0" borderId="73" xfId="0" applyNumberFormat="1" applyFont="1" applyFill="1" applyBorder="1" applyAlignment="1">
      <alignment horizontal="right" wrapText="1"/>
    </xf>
    <xf numFmtId="174" fontId="7" fillId="0" borderId="74" xfId="0" applyNumberFormat="1" applyFont="1" applyFill="1" applyBorder="1" applyAlignment="1">
      <alignment horizontal="right" wrapText="1"/>
    </xf>
    <xf numFmtId="174" fontId="7" fillId="0" borderId="75" xfId="0" applyNumberFormat="1" applyFont="1" applyFill="1" applyBorder="1" applyAlignment="1">
      <alignment horizontal="right" wrapText="1"/>
    </xf>
    <xf numFmtId="49" fontId="1" fillId="0" borderId="76" xfId="0" applyNumberFormat="1" applyFont="1" applyBorder="1" applyAlignment="1">
      <alignment horizontal="center" vertical="center" wrapText="1"/>
    </xf>
    <xf numFmtId="174" fontId="7" fillId="0" borderId="77" xfId="0" applyNumberFormat="1" applyFont="1" applyFill="1" applyBorder="1" applyAlignment="1">
      <alignment horizontal="right" wrapText="1"/>
    </xf>
    <xf numFmtId="174" fontId="7" fillId="0" borderId="78" xfId="0" applyNumberFormat="1" applyFont="1" applyFill="1" applyBorder="1" applyAlignment="1">
      <alignment horizontal="right" wrapText="1"/>
    </xf>
    <xf numFmtId="174" fontId="7" fillId="0" borderId="79" xfId="0" applyNumberFormat="1" applyFont="1" applyFill="1" applyBorder="1" applyAlignment="1">
      <alignment horizontal="right" wrapText="1"/>
    </xf>
    <xf numFmtId="174" fontId="7" fillId="0" borderId="80" xfId="0" applyNumberFormat="1" applyFont="1" applyFill="1" applyBorder="1" applyAlignment="1">
      <alignment horizontal="right" wrapText="1"/>
    </xf>
    <xf numFmtId="174" fontId="7" fillId="0" borderId="81" xfId="0" applyNumberFormat="1" applyFont="1" applyFill="1" applyBorder="1" applyAlignment="1">
      <alignment horizontal="right" wrapText="1"/>
    </xf>
    <xf numFmtId="174" fontId="7" fillId="0" borderId="82" xfId="0" applyNumberFormat="1" applyFont="1" applyFill="1" applyBorder="1" applyAlignment="1">
      <alignment horizontal="right" wrapText="1"/>
    </xf>
    <xf numFmtId="0" fontId="7" fillId="0" borderId="83" xfId="0" applyFont="1" applyBorder="1" applyAlignment="1">
      <alignment wrapText="1"/>
    </xf>
    <xf numFmtId="174" fontId="7" fillId="34" borderId="84" xfId="0" applyNumberFormat="1" applyFont="1" applyFill="1" applyBorder="1" applyAlignment="1">
      <alignment horizontal="right" wrapText="1"/>
    </xf>
    <xf numFmtId="174" fontId="7" fillId="34" borderId="85" xfId="0" applyNumberFormat="1" applyFont="1" applyFill="1" applyBorder="1" applyAlignment="1">
      <alignment horizontal="right" wrapText="1"/>
    </xf>
    <xf numFmtId="174" fontId="7" fillId="34" borderId="76" xfId="0" applyNumberFormat="1" applyFont="1" applyFill="1" applyBorder="1" applyAlignment="1">
      <alignment horizontal="right" wrapText="1"/>
    </xf>
    <xf numFmtId="0" fontId="8" fillId="0" borderId="55" xfId="0" applyFont="1" applyBorder="1" applyAlignment="1">
      <alignment wrapText="1"/>
    </xf>
    <xf numFmtId="174" fontId="8" fillId="0" borderId="86" xfId="0" applyNumberFormat="1" applyFont="1" applyBorder="1" applyAlignment="1">
      <alignment horizontal="right" wrapText="1"/>
    </xf>
    <xf numFmtId="174" fontId="8" fillId="0" borderId="70" xfId="0" applyNumberFormat="1" applyFont="1" applyFill="1" applyBorder="1" applyAlignment="1">
      <alignment horizontal="right" wrapText="1"/>
    </xf>
    <xf numFmtId="174" fontId="8" fillId="0" borderId="71" xfId="0" applyNumberFormat="1" applyFont="1" applyFill="1" applyBorder="1" applyAlignment="1">
      <alignment horizontal="right" wrapText="1"/>
    </xf>
    <xf numFmtId="174" fontId="8" fillId="0" borderId="79" xfId="0" applyNumberFormat="1" applyFont="1" applyFill="1" applyBorder="1" applyAlignment="1">
      <alignment horizontal="right" wrapText="1"/>
    </xf>
    <xf numFmtId="174" fontId="8" fillId="0" borderId="80" xfId="0" applyNumberFormat="1" applyFont="1" applyFill="1" applyBorder="1" applyAlignment="1">
      <alignment horizontal="right" wrapText="1"/>
    </xf>
    <xf numFmtId="174" fontId="8" fillId="0" borderId="81" xfId="0" applyNumberFormat="1" applyFont="1" applyFill="1" applyBorder="1" applyAlignment="1">
      <alignment horizontal="right" wrapText="1"/>
    </xf>
    <xf numFmtId="174" fontId="8" fillId="0" borderId="82" xfId="0" applyNumberFormat="1" applyFont="1" applyFill="1" applyBorder="1" applyAlignment="1">
      <alignment horizontal="right" wrapText="1"/>
    </xf>
    <xf numFmtId="49" fontId="3" fillId="0" borderId="87" xfId="0" applyNumberFormat="1" applyFont="1" applyBorder="1" applyAlignment="1">
      <alignment horizontal="center" vertical="center" wrapText="1"/>
    </xf>
    <xf numFmtId="0" fontId="8" fillId="0" borderId="67" xfId="0" applyFont="1" applyBorder="1" applyAlignment="1">
      <alignment wrapText="1"/>
    </xf>
    <xf numFmtId="174" fontId="7" fillId="0" borderId="86" xfId="0" applyNumberFormat="1" applyFont="1" applyBorder="1" applyAlignment="1">
      <alignment horizontal="right" wrapText="1"/>
    </xf>
    <xf numFmtId="174" fontId="7" fillId="34" borderId="88" xfId="0" applyNumberFormat="1" applyFont="1" applyFill="1" applyBorder="1" applyAlignment="1">
      <alignment horizontal="right" wrapText="1"/>
    </xf>
    <xf numFmtId="174" fontId="7" fillId="34" borderId="13" xfId="0" applyNumberFormat="1" applyFont="1" applyFill="1" applyBorder="1" applyAlignment="1">
      <alignment horizontal="right" wrapText="1"/>
    </xf>
    <xf numFmtId="174" fontId="7" fillId="34" borderId="89" xfId="0" applyNumberFormat="1" applyFont="1" applyFill="1" applyBorder="1" applyAlignment="1">
      <alignment horizontal="right" wrapText="1"/>
    </xf>
    <xf numFmtId="174" fontId="7" fillId="0" borderId="90" xfId="0" applyNumberFormat="1" applyFont="1" applyFill="1" applyBorder="1" applyAlignment="1">
      <alignment horizontal="right" wrapText="1"/>
    </xf>
    <xf numFmtId="0" fontId="7" fillId="0" borderId="89" xfId="0" applyFont="1" applyBorder="1" applyAlignment="1">
      <alignment wrapText="1"/>
    </xf>
    <xf numFmtId="174" fontId="7" fillId="0" borderId="91" xfId="0" applyNumberFormat="1" applyFont="1" applyBorder="1" applyAlignment="1">
      <alignment horizontal="right" wrapText="1"/>
    </xf>
    <xf numFmtId="174" fontId="7" fillId="34" borderId="11" xfId="0" applyNumberFormat="1" applyFont="1" applyFill="1" applyBorder="1" applyAlignment="1">
      <alignment horizontal="right" wrapText="1"/>
    </xf>
    <xf numFmtId="174" fontId="7" fillId="34" borderId="87" xfId="0" applyNumberFormat="1" applyFont="1" applyFill="1" applyBorder="1" applyAlignment="1">
      <alignment horizontal="right" wrapText="1"/>
    </xf>
    <xf numFmtId="174" fontId="7" fillId="34" borderId="92" xfId="0" applyNumberFormat="1" applyFont="1" applyFill="1" applyBorder="1" applyAlignment="1">
      <alignment horizontal="right" wrapText="1"/>
    </xf>
    <xf numFmtId="174" fontId="7" fillId="34" borderId="27" xfId="0" applyNumberFormat="1" applyFont="1" applyFill="1" applyBorder="1" applyAlignment="1">
      <alignment horizontal="right" wrapText="1"/>
    </xf>
    <xf numFmtId="174" fontId="7" fillId="0" borderId="93" xfId="0" applyNumberFormat="1" applyFont="1" applyFill="1" applyBorder="1" applyAlignment="1">
      <alignment horizontal="right" wrapText="1"/>
    </xf>
    <xf numFmtId="0" fontId="7" fillId="0" borderId="94" xfId="0" applyFont="1" applyFill="1" applyBorder="1" applyAlignment="1">
      <alignment wrapText="1"/>
    </xf>
    <xf numFmtId="174" fontId="7" fillId="34" borderId="95" xfId="0" applyNumberFormat="1" applyFont="1" applyFill="1" applyBorder="1" applyAlignment="1">
      <alignment horizontal="right" wrapText="1"/>
    </xf>
    <xf numFmtId="0" fontId="7" fillId="0" borderId="94" xfId="0" applyFont="1" applyBorder="1" applyAlignment="1">
      <alignment wrapText="1"/>
    </xf>
    <xf numFmtId="174" fontId="7" fillId="34" borderId="30" xfId="0" applyNumberFormat="1" applyFont="1" applyFill="1" applyBorder="1" applyAlignment="1">
      <alignment horizontal="right" wrapText="1"/>
    </xf>
    <xf numFmtId="49" fontId="3" fillId="0" borderId="51" xfId="0" applyNumberFormat="1" applyFont="1" applyBorder="1" applyAlignment="1">
      <alignment horizontal="center" vertical="center" wrapText="1"/>
    </xf>
    <xf numFmtId="0" fontId="8" fillId="0" borderId="58" xfId="0" applyFont="1" applyBorder="1" applyAlignment="1">
      <alignment wrapText="1"/>
    </xf>
    <xf numFmtId="174" fontId="7" fillId="34" borderId="50" xfId="0" applyNumberFormat="1" applyFont="1" applyFill="1" applyBorder="1" applyAlignment="1">
      <alignment horizontal="right" wrapText="1"/>
    </xf>
    <xf numFmtId="0" fontId="7" fillId="0" borderId="55" xfId="0" applyFont="1" applyBorder="1" applyAlignment="1">
      <alignment wrapText="1"/>
    </xf>
    <xf numFmtId="174" fontId="7" fillId="34" borderId="53" xfId="0" applyNumberFormat="1" applyFont="1" applyFill="1" applyBorder="1" applyAlignment="1">
      <alignment horizontal="right" wrapText="1"/>
    </xf>
    <xf numFmtId="174" fontId="7" fillId="34" borderId="54" xfId="0" applyNumberFormat="1" applyFont="1" applyFill="1" applyBorder="1" applyAlignment="1">
      <alignment horizontal="right" wrapText="1"/>
    </xf>
    <xf numFmtId="174" fontId="7" fillId="34" borderId="55" xfId="0" applyNumberFormat="1" applyFont="1" applyFill="1" applyBorder="1" applyAlignment="1">
      <alignment horizontal="right" wrapText="1"/>
    </xf>
    <xf numFmtId="174" fontId="7" fillId="0" borderId="96" xfId="0" applyNumberFormat="1" applyFont="1" applyBorder="1" applyAlignment="1">
      <alignment horizontal="right" wrapText="1"/>
    </xf>
    <xf numFmtId="49" fontId="1" fillId="0" borderId="1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wrapText="1"/>
    </xf>
    <xf numFmtId="174" fontId="7" fillId="34" borderId="64" xfId="0" applyNumberFormat="1" applyFont="1" applyFill="1" applyBorder="1" applyAlignment="1">
      <alignment horizontal="right" wrapText="1"/>
    </xf>
    <xf numFmtId="174" fontId="7" fillId="0" borderId="10" xfId="0" applyNumberFormat="1" applyFont="1" applyBorder="1" applyAlignment="1">
      <alignment horizontal="right" wrapText="1"/>
    </xf>
    <xf numFmtId="174" fontId="7" fillId="0" borderId="97" xfId="0" applyNumberFormat="1" applyFont="1" applyFill="1" applyBorder="1" applyAlignment="1">
      <alignment horizontal="right" wrapText="1"/>
    </xf>
    <xf numFmtId="174" fontId="7" fillId="34" borderId="98" xfId="0" applyNumberFormat="1" applyFont="1" applyFill="1" applyBorder="1" applyAlignment="1">
      <alignment horizontal="right" wrapText="1"/>
    </xf>
    <xf numFmtId="3" fontId="3" fillId="0" borderId="6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4" fontId="8" fillId="34" borderId="88" xfId="0" applyNumberFormat="1" applyFont="1" applyFill="1" applyBorder="1" applyAlignment="1">
      <alignment horizontal="right" wrapText="1"/>
    </xf>
    <xf numFmtId="174" fontId="8" fillId="34" borderId="13" xfId="0" applyNumberFormat="1" applyFont="1" applyFill="1" applyBorder="1" applyAlignment="1">
      <alignment horizontal="right" wrapText="1"/>
    </xf>
    <xf numFmtId="0" fontId="0" fillId="34" borderId="0" xfId="0" applyFill="1" applyAlignment="1">
      <alignment/>
    </xf>
    <xf numFmtId="174" fontId="8" fillId="34" borderId="89" xfId="0" applyNumberFormat="1" applyFont="1" applyFill="1" applyBorder="1" applyAlignment="1">
      <alignment horizontal="right" wrapText="1"/>
    </xf>
    <xf numFmtId="174" fontId="7" fillId="34" borderId="99" xfId="0" applyNumberFormat="1" applyFont="1" applyFill="1" applyBorder="1" applyAlignment="1">
      <alignment horizontal="right" wrapText="1"/>
    </xf>
    <xf numFmtId="0" fontId="8" fillId="0" borderId="89" xfId="0" applyFont="1" applyBorder="1" applyAlignment="1">
      <alignment wrapText="1"/>
    </xf>
    <xf numFmtId="49" fontId="1" fillId="0" borderId="85" xfId="0" applyNumberFormat="1" applyFont="1" applyBorder="1" applyAlignment="1">
      <alignment horizontal="center" vertical="center" wrapText="1"/>
    </xf>
    <xf numFmtId="0" fontId="7" fillId="0" borderId="76" xfId="0" applyFont="1" applyBorder="1" applyAlignment="1">
      <alignment wrapText="1"/>
    </xf>
    <xf numFmtId="174" fontId="7" fillId="0" borderId="100" xfId="0" applyNumberFormat="1" applyFont="1" applyFill="1" applyBorder="1" applyAlignment="1">
      <alignment horizontal="right" wrapText="1"/>
    </xf>
    <xf numFmtId="174" fontId="8" fillId="34" borderId="84" xfId="0" applyNumberFormat="1" applyFont="1" applyFill="1" applyBorder="1" applyAlignment="1">
      <alignment horizontal="right" wrapText="1"/>
    </xf>
    <xf numFmtId="174" fontId="8" fillId="34" borderId="85" xfId="0" applyNumberFormat="1" applyFont="1" applyFill="1" applyBorder="1" applyAlignment="1">
      <alignment horizontal="right" wrapText="1"/>
    </xf>
    <xf numFmtId="174" fontId="8" fillId="34" borderId="98" xfId="0" applyNumberFormat="1" applyFont="1" applyFill="1" applyBorder="1" applyAlignment="1">
      <alignment horizontal="right" wrapText="1"/>
    </xf>
    <xf numFmtId="174" fontId="8" fillId="34" borderId="51" xfId="0" applyNumberFormat="1" applyFont="1" applyFill="1" applyBorder="1" applyAlignment="1">
      <alignment horizontal="right" wrapText="1"/>
    </xf>
    <xf numFmtId="174" fontId="8" fillId="34" borderId="16" xfId="0" applyNumberFormat="1" applyFont="1" applyFill="1" applyBorder="1" applyAlignment="1">
      <alignment horizontal="right" wrapText="1"/>
    </xf>
    <xf numFmtId="174" fontId="7" fillId="0" borderId="101" xfId="0" applyNumberFormat="1" applyFont="1" applyFill="1" applyBorder="1" applyAlignment="1">
      <alignment horizontal="right" wrapText="1"/>
    </xf>
    <xf numFmtId="0" fontId="7" fillId="0" borderId="102" xfId="0" applyFont="1" applyBorder="1" applyAlignment="1">
      <alignment wrapText="1"/>
    </xf>
    <xf numFmtId="174" fontId="7" fillId="0" borderId="103" xfId="0" applyNumberFormat="1" applyFont="1" applyFill="1" applyBorder="1" applyAlignment="1">
      <alignment horizontal="right" wrapText="1"/>
    </xf>
    <xf numFmtId="174" fontId="7" fillId="0" borderId="104" xfId="0" applyNumberFormat="1" applyFont="1" applyFill="1" applyBorder="1" applyAlignment="1">
      <alignment horizontal="right" wrapText="1"/>
    </xf>
    <xf numFmtId="174" fontId="7" fillId="0" borderId="57" xfId="0" applyNumberFormat="1" applyFont="1" applyFill="1" applyBorder="1" applyAlignment="1">
      <alignment horizontal="right" wrapText="1"/>
    </xf>
    <xf numFmtId="0" fontId="7" fillId="35" borderId="30" xfId="0" applyFont="1" applyFill="1" applyBorder="1" applyAlignment="1">
      <alignment wrapText="1"/>
    </xf>
    <xf numFmtId="0" fontId="9" fillId="0" borderId="0" xfId="0" applyFont="1" applyAlignment="1">
      <alignment/>
    </xf>
    <xf numFmtId="2" fontId="10" fillId="33" borderId="25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3" fillId="36" borderId="44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0" fontId="13" fillId="0" borderId="67" xfId="0" applyFont="1" applyFill="1" applyBorder="1" applyAlignment="1">
      <alignment horizontal="center" wrapText="1"/>
    </xf>
    <xf numFmtId="0" fontId="13" fillId="0" borderId="44" xfId="0" applyFont="1" applyFill="1" applyBorder="1" applyAlignment="1">
      <alignment horizontal="left" wrapText="1"/>
    </xf>
    <xf numFmtId="0" fontId="12" fillId="0" borderId="44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wrapText="1"/>
    </xf>
    <xf numFmtId="0" fontId="12" fillId="0" borderId="84" xfId="0" applyFont="1" applyFill="1" applyBorder="1" applyAlignment="1">
      <alignment horizontal="left" wrapText="1"/>
    </xf>
    <xf numFmtId="0" fontId="12" fillId="0" borderId="85" xfId="0" applyFont="1" applyFill="1" applyBorder="1" applyAlignment="1">
      <alignment horizontal="center" wrapText="1"/>
    </xf>
    <xf numFmtId="0" fontId="16" fillId="35" borderId="85" xfId="0" applyFont="1" applyFill="1" applyBorder="1" applyAlignment="1">
      <alignment horizontal="center" wrapText="1"/>
    </xf>
    <xf numFmtId="0" fontId="16" fillId="0" borderId="76" xfId="0" applyFont="1" applyFill="1" applyBorder="1" applyAlignment="1">
      <alignment horizontal="center" wrapText="1"/>
    </xf>
    <xf numFmtId="0" fontId="13" fillId="0" borderId="105" xfId="0" applyFont="1" applyFill="1" applyBorder="1" applyAlignment="1">
      <alignment horizontal="left"/>
    </xf>
    <xf numFmtId="0" fontId="13" fillId="0" borderId="87" xfId="0" applyFont="1" applyFill="1" applyBorder="1" applyAlignment="1">
      <alignment horizontal="center"/>
    </xf>
    <xf numFmtId="0" fontId="13" fillId="35" borderId="87" xfId="0" applyFont="1" applyFill="1" applyBorder="1" applyAlignment="1">
      <alignment horizontal="center"/>
    </xf>
    <xf numFmtId="0" fontId="13" fillId="0" borderId="92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left" wrapText="1"/>
    </xf>
    <xf numFmtId="0" fontId="12" fillId="35" borderId="13" xfId="0" applyFont="1" applyFill="1" applyBorder="1" applyAlignment="1">
      <alignment horizontal="center"/>
    </xf>
    <xf numFmtId="0" fontId="13" fillId="0" borderId="99" xfId="0" applyFont="1" applyFill="1" applyBorder="1" applyAlignment="1">
      <alignment horizontal="center"/>
    </xf>
    <xf numFmtId="0" fontId="13" fillId="0" borderId="105" xfId="0" applyFont="1" applyFill="1" applyBorder="1" applyAlignment="1">
      <alignment horizontal="left" wrapText="1"/>
    </xf>
    <xf numFmtId="0" fontId="13" fillId="0" borderId="40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center"/>
    </xf>
    <xf numFmtId="0" fontId="13" fillId="35" borderId="14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5" borderId="15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left" wrapText="1"/>
    </xf>
    <xf numFmtId="0" fontId="12" fillId="36" borderId="1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/>
    </xf>
    <xf numFmtId="0" fontId="13" fillId="0" borderId="95" xfId="0" applyFont="1" applyFill="1" applyBorder="1" applyAlignment="1">
      <alignment horizontal="left"/>
    </xf>
    <xf numFmtId="0" fontId="12" fillId="0" borderId="106" xfId="0" applyFont="1" applyFill="1" applyBorder="1" applyAlignment="1">
      <alignment horizontal="left" wrapText="1"/>
    </xf>
    <xf numFmtId="0" fontId="12" fillId="0" borderId="85" xfId="0" applyFont="1" applyFill="1" applyBorder="1" applyAlignment="1">
      <alignment horizontal="center"/>
    </xf>
    <xf numFmtId="0" fontId="11" fillId="36" borderId="85" xfId="0" applyFont="1" applyFill="1" applyBorder="1" applyAlignment="1">
      <alignment horizontal="center"/>
    </xf>
    <xf numFmtId="0" fontId="13" fillId="0" borderId="98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3" fillId="0" borderId="85" xfId="0" applyFont="1" applyFill="1" applyBorder="1" applyAlignment="1">
      <alignment horizontal="center"/>
    </xf>
    <xf numFmtId="0" fontId="11" fillId="36" borderId="107" xfId="0" applyFont="1" applyFill="1" applyBorder="1" applyAlignment="1">
      <alignment horizontal="center"/>
    </xf>
    <xf numFmtId="0" fontId="12" fillId="34" borderId="88" xfId="0" applyFont="1" applyFill="1" applyBorder="1" applyAlignment="1">
      <alignment horizontal="left" wrapText="1"/>
    </xf>
    <xf numFmtId="0" fontId="13" fillId="35" borderId="105" xfId="0" applyFont="1" applyFill="1" applyBorder="1" applyAlignment="1">
      <alignment horizontal="left" wrapText="1"/>
    </xf>
    <xf numFmtId="0" fontId="13" fillId="35" borderId="44" xfId="0" applyFont="1" applyFill="1" applyBorder="1" applyAlignment="1">
      <alignment horizontal="left" wrapText="1"/>
    </xf>
    <xf numFmtId="0" fontId="15" fillId="35" borderId="107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11" fillId="35" borderId="87" xfId="0" applyFont="1" applyFill="1" applyBorder="1" applyAlignment="1">
      <alignment horizontal="center"/>
    </xf>
    <xf numFmtId="0" fontId="13" fillId="35" borderId="27" xfId="0" applyFont="1" applyFill="1" applyBorder="1" applyAlignment="1">
      <alignment horizontal="left"/>
    </xf>
    <xf numFmtId="0" fontId="12" fillId="35" borderId="106" xfId="0" applyFont="1" applyFill="1" applyBorder="1" applyAlignment="1">
      <alignment horizontal="left"/>
    </xf>
    <xf numFmtId="0" fontId="12" fillId="36" borderId="85" xfId="0" applyFont="1" applyFill="1" applyBorder="1" applyAlignment="1">
      <alignment horizontal="center"/>
    </xf>
    <xf numFmtId="0" fontId="12" fillId="34" borderId="40" xfId="0" applyFont="1" applyFill="1" applyBorder="1" applyAlignment="1">
      <alignment horizontal="left" wrapText="1"/>
    </xf>
    <xf numFmtId="0" fontId="13" fillId="35" borderId="44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5" fillId="0" borderId="44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0" fontId="11" fillId="0" borderId="44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4" borderId="44" xfId="0" applyFont="1" applyFill="1" applyBorder="1" applyAlignment="1">
      <alignment wrapText="1"/>
    </xf>
    <xf numFmtId="0" fontId="13" fillId="0" borderId="45" xfId="0" applyFont="1" applyFill="1" applyBorder="1" applyAlignment="1">
      <alignment horizontal="center" wrapText="1"/>
    </xf>
    <xf numFmtId="0" fontId="13" fillId="35" borderId="44" xfId="0" applyFont="1" applyFill="1" applyBorder="1" applyAlignment="1">
      <alignment/>
    </xf>
    <xf numFmtId="0" fontId="12" fillId="36" borderId="10" xfId="0" applyFont="1" applyFill="1" applyBorder="1" applyAlignment="1">
      <alignment horizontal="center"/>
    </xf>
    <xf numFmtId="0" fontId="12" fillId="35" borderId="44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12" fillId="35" borderId="29" xfId="0" applyFont="1" applyFill="1" applyBorder="1" applyAlignment="1">
      <alignment wrapText="1"/>
    </xf>
    <xf numFmtId="0" fontId="15" fillId="0" borderId="15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5" fillId="35" borderId="10" xfId="0" applyFont="1" applyFill="1" applyBorder="1" applyAlignment="1">
      <alignment/>
    </xf>
    <xf numFmtId="0" fontId="15" fillId="0" borderId="10" xfId="0" applyFont="1" applyFill="1" applyBorder="1" applyAlignment="1">
      <alignment horizontal="right"/>
    </xf>
    <xf numFmtId="0" fontId="15" fillId="35" borderId="10" xfId="0" applyFont="1" applyFill="1" applyBorder="1" applyAlignment="1">
      <alignment horizontal="right"/>
    </xf>
    <xf numFmtId="0" fontId="11" fillId="36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0" fontId="11" fillId="0" borderId="95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35" borderId="0" xfId="0" applyFont="1" applyFill="1" applyBorder="1" applyAlignment="1">
      <alignment horizontal="right"/>
    </xf>
    <xf numFmtId="0" fontId="15" fillId="0" borderId="108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15" fillId="35" borderId="0" xfId="0" applyFont="1" applyFill="1" applyAlignment="1">
      <alignment horizontal="right"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4" fillId="34" borderId="105" xfId="0" applyFont="1" applyFill="1" applyBorder="1" applyAlignment="1">
      <alignment/>
    </xf>
    <xf numFmtId="0" fontId="19" fillId="0" borderId="87" xfId="0" applyFont="1" applyFill="1" applyBorder="1" applyAlignment="1">
      <alignment horizontal="center"/>
    </xf>
    <xf numFmtId="0" fontId="19" fillId="35" borderId="87" xfId="0" applyFont="1" applyFill="1" applyBorder="1" applyAlignment="1">
      <alignment horizontal="center"/>
    </xf>
    <xf numFmtId="0" fontId="19" fillId="0" borderId="92" xfId="0" applyFont="1" applyFill="1" applyBorder="1" applyAlignment="1">
      <alignment horizontal="center"/>
    </xf>
    <xf numFmtId="0" fontId="4" fillId="35" borderId="40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35" borderId="14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19" fillId="0" borderId="44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19" fillId="0" borderId="44" xfId="0" applyFont="1" applyFill="1" applyBorder="1" applyAlignment="1">
      <alignment/>
    </xf>
    <xf numFmtId="0" fontId="4" fillId="0" borderId="106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4" fillId="36" borderId="10" xfId="0" applyNumberFormat="1" applyFont="1" applyFill="1" applyBorder="1" applyAlignment="1">
      <alignment horizontal="center"/>
    </xf>
    <xf numFmtId="0" fontId="4" fillId="0" borderId="88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1" fontId="4" fillId="36" borderId="15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20" fillId="0" borderId="84" xfId="0" applyFont="1" applyFill="1" applyBorder="1" applyAlignment="1">
      <alignment/>
    </xf>
    <xf numFmtId="0" fontId="20" fillId="0" borderId="85" xfId="0" applyFont="1" applyFill="1" applyBorder="1" applyAlignment="1">
      <alignment horizontal="center"/>
    </xf>
    <xf numFmtId="0" fontId="20" fillId="35" borderId="85" xfId="0" applyFont="1" applyFill="1" applyBorder="1" applyAlignment="1">
      <alignment horizontal="center"/>
    </xf>
    <xf numFmtId="0" fontId="19" fillId="0" borderId="98" xfId="0" applyFont="1" applyFill="1" applyBorder="1" applyAlignment="1">
      <alignment horizontal="center"/>
    </xf>
    <xf numFmtId="0" fontId="10" fillId="34" borderId="18" xfId="0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/>
    </xf>
    <xf numFmtId="0" fontId="19" fillId="0" borderId="109" xfId="0" applyFont="1" applyFill="1" applyBorder="1" applyAlignment="1">
      <alignment horizontal="center"/>
    </xf>
    <xf numFmtId="0" fontId="19" fillId="0" borderId="27" xfId="0" applyFont="1" applyFill="1" applyBorder="1" applyAlignment="1">
      <alignment/>
    </xf>
    <xf numFmtId="0" fontId="19" fillId="35" borderId="10" xfId="0" applyFont="1" applyFill="1" applyBorder="1" applyAlignment="1">
      <alignment horizontal="center"/>
    </xf>
    <xf numFmtId="0" fontId="19" fillId="0" borderId="27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1" fontId="4" fillId="35" borderId="10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20" fillId="0" borderId="45" xfId="0" applyFont="1" applyFill="1" applyBorder="1" applyAlignment="1">
      <alignment/>
    </xf>
    <xf numFmtId="0" fontId="4" fillId="0" borderId="8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wrapText="1"/>
    </xf>
    <xf numFmtId="0" fontId="4" fillId="36" borderId="10" xfId="0" applyFont="1" applyFill="1" applyBorder="1" applyAlignment="1">
      <alignment horizontal="center"/>
    </xf>
    <xf numFmtId="0" fontId="4" fillId="0" borderId="95" xfId="0" applyFont="1" applyFill="1" applyBorder="1" applyAlignment="1">
      <alignment wrapText="1"/>
    </xf>
    <xf numFmtId="0" fontId="19" fillId="0" borderId="15" xfId="0" applyFont="1" applyFill="1" applyBorder="1" applyAlignment="1">
      <alignment horizontal="center"/>
    </xf>
    <xf numFmtId="0" fontId="19" fillId="35" borderId="15" xfId="0" applyFont="1" applyFill="1" applyBorder="1" applyAlignment="1">
      <alignment horizontal="center"/>
    </xf>
    <xf numFmtId="0" fontId="4" fillId="0" borderId="106" xfId="0" applyFont="1" applyFill="1" applyBorder="1" applyAlignment="1">
      <alignment wrapText="1"/>
    </xf>
    <xf numFmtId="0" fontId="19" fillId="0" borderId="85" xfId="0" applyFont="1" applyFill="1" applyBorder="1" applyAlignment="1">
      <alignment horizontal="center"/>
    </xf>
    <xf numFmtId="0" fontId="4" fillId="36" borderId="85" xfId="0" applyFont="1" applyFill="1" applyBorder="1" applyAlignment="1">
      <alignment horizontal="center"/>
    </xf>
    <xf numFmtId="0" fontId="4" fillId="34" borderId="11" xfId="0" applyFont="1" applyFill="1" applyBorder="1" applyAlignment="1">
      <alignment wrapText="1"/>
    </xf>
    <xf numFmtId="0" fontId="19" fillId="0" borderId="27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wrapText="1"/>
    </xf>
    <xf numFmtId="2" fontId="19" fillId="35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45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71" fontId="4" fillId="36" borderId="10" xfId="0" applyNumberFormat="1" applyFont="1" applyFill="1" applyBorder="1" applyAlignment="1">
      <alignment horizontal="center"/>
    </xf>
    <xf numFmtId="3" fontId="19" fillId="35" borderId="10" xfId="0" applyNumberFormat="1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 horizontal="center"/>
    </xf>
    <xf numFmtId="0" fontId="19" fillId="0" borderId="95" xfId="0" applyFont="1" applyFill="1" applyBorder="1" applyAlignment="1">
      <alignment wrapText="1"/>
    </xf>
    <xf numFmtId="0" fontId="19" fillId="0" borderId="106" xfId="0" applyFont="1" applyFill="1" applyBorder="1" applyAlignment="1">
      <alignment wrapText="1"/>
    </xf>
    <xf numFmtId="3" fontId="4" fillId="36" borderId="15" xfId="0" applyNumberFormat="1" applyFont="1" applyFill="1" applyBorder="1" applyAlignment="1">
      <alignment horizontal="center"/>
    </xf>
    <xf numFmtId="0" fontId="19" fillId="0" borderId="63" xfId="0" applyFont="1" applyFill="1" applyBorder="1" applyAlignment="1">
      <alignment wrapText="1"/>
    </xf>
    <xf numFmtId="0" fontId="4" fillId="36" borderId="15" xfId="0" applyFont="1" applyFill="1" applyBorder="1" applyAlignment="1">
      <alignment horizontal="center"/>
    </xf>
    <xf numFmtId="1" fontId="4" fillId="35" borderId="85" xfId="0" applyNumberFormat="1" applyFont="1" applyFill="1" applyBorder="1" applyAlignment="1">
      <alignment horizontal="center"/>
    </xf>
    <xf numFmtId="0" fontId="4" fillId="34" borderId="105" xfId="0" applyFont="1" applyFill="1" applyBorder="1" applyAlignment="1">
      <alignment wrapText="1"/>
    </xf>
    <xf numFmtId="0" fontId="19" fillId="0" borderId="87" xfId="0" applyFont="1" applyFill="1" applyBorder="1" applyAlignment="1">
      <alignment horizontal="center" wrapText="1"/>
    </xf>
    <xf numFmtId="0" fontId="4" fillId="35" borderId="87" xfId="0" applyFont="1" applyFill="1" applyBorder="1" applyAlignment="1">
      <alignment horizontal="center" wrapText="1"/>
    </xf>
    <xf numFmtId="0" fontId="19" fillId="0" borderId="92" xfId="0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wrapText="1"/>
    </xf>
    <xf numFmtId="0" fontId="19" fillId="0" borderId="45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/>
    </xf>
    <xf numFmtId="0" fontId="2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2" fontId="19" fillId="35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 wrapText="1"/>
    </xf>
    <xf numFmtId="0" fontId="19" fillId="0" borderId="44" xfId="0" applyNumberFormat="1" applyFont="1" applyFill="1" applyBorder="1" applyAlignment="1">
      <alignment horizontal="left" wrapText="1"/>
    </xf>
    <xf numFmtId="0" fontId="4" fillId="0" borderId="45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4" fillId="36" borderId="10" xfId="0" applyNumberFormat="1" applyFont="1" applyFill="1" applyBorder="1" applyAlignment="1">
      <alignment horizontal="center"/>
    </xf>
    <xf numFmtId="0" fontId="4" fillId="0" borderId="110" xfId="0" applyFont="1" applyFill="1" applyBorder="1" applyAlignment="1">
      <alignment/>
    </xf>
    <xf numFmtId="0" fontId="10" fillId="0" borderId="54" xfId="0" applyFont="1" applyBorder="1" applyAlignment="1">
      <alignment/>
    </xf>
    <xf numFmtId="0" fontId="10" fillId="35" borderId="54" xfId="0" applyFont="1" applyFill="1" applyBorder="1" applyAlignment="1">
      <alignment/>
    </xf>
    <xf numFmtId="0" fontId="10" fillId="0" borderId="111" xfId="0" applyFont="1" applyBorder="1" applyAlignment="1">
      <alignment/>
    </xf>
    <xf numFmtId="0" fontId="4" fillId="34" borderId="88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35" borderId="13" xfId="0" applyFont="1" applyFill="1" applyBorder="1" applyAlignment="1">
      <alignment/>
    </xf>
    <xf numFmtId="0" fontId="10" fillId="0" borderId="108" xfId="0" applyFont="1" applyBorder="1" applyAlignment="1">
      <alignment/>
    </xf>
    <xf numFmtId="0" fontId="19" fillId="35" borderId="44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19" fillId="0" borderId="40" xfId="0" applyFont="1" applyFill="1" applyBorder="1" applyAlignment="1">
      <alignment/>
    </xf>
    <xf numFmtId="0" fontId="19" fillId="0" borderId="41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/>
    </xf>
    <xf numFmtId="0" fontId="10" fillId="0" borderId="10" xfId="0" applyFont="1" applyBorder="1" applyAlignment="1">
      <alignment/>
    </xf>
    <xf numFmtId="0" fontId="4" fillId="0" borderId="45" xfId="0" applyFont="1" applyFill="1" applyBorder="1" applyAlignment="1">
      <alignment horizontal="center" wrapText="1"/>
    </xf>
    <xf numFmtId="0" fontId="4" fillId="0" borderId="10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112" xfId="0" applyFont="1" applyFill="1" applyBorder="1" applyAlignment="1">
      <alignment/>
    </xf>
    <xf numFmtId="0" fontId="19" fillId="35" borderId="44" xfId="0" applyFont="1" applyFill="1" applyBorder="1" applyAlignment="1">
      <alignment/>
    </xf>
    <xf numFmtId="0" fontId="20" fillId="0" borderId="10" xfId="0" applyFont="1" applyBorder="1" applyAlignment="1">
      <alignment/>
    </xf>
    <xf numFmtId="0" fontId="4" fillId="34" borderId="44" xfId="0" applyFont="1" applyFill="1" applyBorder="1" applyAlignment="1">
      <alignment/>
    </xf>
    <xf numFmtId="0" fontId="20" fillId="35" borderId="0" xfId="0" applyFont="1" applyFill="1" applyAlignment="1">
      <alignment/>
    </xf>
    <xf numFmtId="2" fontId="4" fillId="37" borderId="10" xfId="0" applyNumberFormat="1" applyFont="1" applyFill="1" applyBorder="1" applyAlignment="1">
      <alignment horizontal="center"/>
    </xf>
    <xf numFmtId="0" fontId="4" fillId="34" borderId="88" xfId="0" applyFont="1" applyFill="1" applyBorder="1" applyAlignment="1">
      <alignment horizontal="left" wrapText="1"/>
    </xf>
    <xf numFmtId="0" fontId="19" fillId="35" borderId="105" xfId="0" applyFont="1" applyFill="1" applyBorder="1" applyAlignment="1">
      <alignment horizontal="left" wrapText="1"/>
    </xf>
    <xf numFmtId="0" fontId="19" fillId="35" borderId="44" xfId="0" applyFont="1" applyFill="1" applyBorder="1" applyAlignment="1">
      <alignment horizontal="left" wrapText="1"/>
    </xf>
    <xf numFmtId="0" fontId="10" fillId="35" borderId="107" xfId="0" applyFont="1" applyFill="1" applyBorder="1" applyAlignment="1">
      <alignment horizontal="center"/>
    </xf>
    <xf numFmtId="0" fontId="10" fillId="36" borderId="107" xfId="0" applyFont="1" applyFill="1" applyBorder="1" applyAlignment="1">
      <alignment horizontal="center"/>
    </xf>
    <xf numFmtId="0" fontId="10" fillId="0" borderId="112" xfId="0" applyFont="1" applyBorder="1" applyAlignment="1">
      <alignment/>
    </xf>
    <xf numFmtId="0" fontId="4" fillId="0" borderId="29" xfId="0" applyFont="1" applyFill="1" applyBorder="1" applyAlignment="1">
      <alignment horizontal="left" wrapText="1"/>
    </xf>
    <xf numFmtId="0" fontId="10" fillId="35" borderId="0" xfId="0" applyFont="1" applyFill="1" applyBorder="1" applyAlignment="1">
      <alignment horizontal="center"/>
    </xf>
    <xf numFmtId="0" fontId="4" fillId="0" borderId="50" xfId="0" applyFont="1" applyBorder="1" applyAlignment="1">
      <alignment wrapText="1"/>
    </xf>
    <xf numFmtId="0" fontId="20" fillId="0" borderId="25" xfId="0" applyFont="1" applyBorder="1" applyAlignment="1">
      <alignment/>
    </xf>
    <xf numFmtId="0" fontId="20" fillId="0" borderId="25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24" fillId="38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63" xfId="0" applyNumberFormat="1" applyFont="1" applyBorder="1" applyAlignment="1">
      <alignment horizontal="center" vertical="center" wrapText="1"/>
    </xf>
    <xf numFmtId="3" fontId="3" fillId="0" borderId="1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13" fillId="0" borderId="10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wrapText="1"/>
    </xf>
    <xf numFmtId="164" fontId="7" fillId="0" borderId="87" xfId="0" applyNumberFormat="1" applyFont="1" applyBorder="1" applyAlignment="1">
      <alignment horizontal="center" wrapText="1"/>
    </xf>
    <xf numFmtId="164" fontId="7" fillId="0" borderId="92" xfId="0" applyNumberFormat="1" applyFont="1" applyBorder="1" applyAlignment="1">
      <alignment horizontal="center" wrapText="1"/>
    </xf>
    <xf numFmtId="165" fontId="7" fillId="0" borderId="68" xfId="0" applyNumberFormat="1" applyFont="1" applyBorder="1" applyAlignment="1">
      <alignment horizontal="center" wrapText="1"/>
    </xf>
    <xf numFmtId="165" fontId="7" fillId="0" borderId="113" xfId="0" applyNumberFormat="1" applyFont="1" applyBorder="1" applyAlignment="1">
      <alignment horizontal="center" wrapText="1"/>
    </xf>
    <xf numFmtId="165" fontId="7" fillId="0" borderId="114" xfId="0" applyNumberFormat="1" applyFont="1" applyBorder="1" applyAlignment="1">
      <alignment horizontal="center" wrapText="1"/>
    </xf>
    <xf numFmtId="164" fontId="7" fillId="0" borderId="27" xfId="0" applyNumberFormat="1" applyFont="1" applyBorder="1" applyAlignment="1">
      <alignment horizontal="center" vertical="center" wrapText="1"/>
    </xf>
    <xf numFmtId="164" fontId="7" fillId="0" borderId="95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45" xfId="0" applyNumberFormat="1" applyFont="1" applyBorder="1" applyAlignment="1">
      <alignment horizontal="center" vertical="center" wrapText="1"/>
    </xf>
    <xf numFmtId="165" fontId="7" fillId="0" borderId="44" xfId="0" applyNumberFormat="1" applyFont="1" applyBorder="1" applyAlignment="1">
      <alignment horizontal="center" vertical="center" wrapText="1"/>
    </xf>
    <xf numFmtId="165" fontId="7" fillId="0" borderId="29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45" xfId="0" applyNumberFormat="1" applyFont="1" applyBorder="1" applyAlignment="1">
      <alignment horizontal="center" vertical="center" wrapText="1"/>
    </xf>
    <xf numFmtId="3" fontId="4" fillId="0" borderId="59" xfId="0" applyNumberFormat="1" applyFont="1" applyFill="1" applyBorder="1" applyAlignment="1">
      <alignment horizontal="center" vertical="center" wrapText="1"/>
    </xf>
    <xf numFmtId="3" fontId="4" fillId="0" borderId="91" xfId="0" applyNumberFormat="1" applyFont="1" applyFill="1" applyBorder="1" applyAlignment="1">
      <alignment horizontal="center" vertical="center" wrapText="1"/>
    </xf>
    <xf numFmtId="3" fontId="4" fillId="0" borderId="86" xfId="0" applyNumberFormat="1" applyFont="1" applyFill="1" applyBorder="1" applyAlignment="1">
      <alignment horizontal="center" vertical="center" wrapText="1"/>
    </xf>
    <xf numFmtId="3" fontId="4" fillId="0" borderId="49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91" xfId="0" applyNumberFormat="1" applyFont="1" applyFill="1" applyBorder="1" applyAlignment="1">
      <alignment horizontal="center" vertical="center" wrapText="1"/>
    </xf>
    <xf numFmtId="0" fontId="4" fillId="0" borderId="86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3" fontId="12" fillId="0" borderId="91" xfId="0" applyNumberFormat="1" applyFont="1" applyFill="1" applyBorder="1" applyAlignment="1">
      <alignment horizontal="center" vertical="center" wrapText="1"/>
    </xf>
    <xf numFmtId="3" fontId="12" fillId="0" borderId="86" xfId="0" applyNumberFormat="1" applyFont="1" applyFill="1" applyBorder="1" applyAlignment="1">
      <alignment horizontal="center" vertical="center" wrapText="1"/>
    </xf>
    <xf numFmtId="3" fontId="12" fillId="0" borderId="59" xfId="0" applyNumberFormat="1" applyFont="1" applyFill="1" applyBorder="1" applyAlignment="1">
      <alignment horizontal="center" wrapText="1"/>
    </xf>
    <xf numFmtId="3" fontId="12" fillId="0" borderId="91" xfId="0" applyNumberFormat="1" applyFont="1" applyFill="1" applyBorder="1" applyAlignment="1">
      <alignment horizontal="center" wrapText="1"/>
    </xf>
    <xf numFmtId="3" fontId="12" fillId="0" borderId="86" xfId="0" applyNumberFormat="1" applyFont="1" applyFill="1" applyBorder="1" applyAlignment="1">
      <alignment horizontal="center" wrapText="1"/>
    </xf>
    <xf numFmtId="0" fontId="12" fillId="0" borderId="86" xfId="0" applyFont="1" applyFill="1" applyBorder="1" applyAlignment="1">
      <alignment horizontal="center" vertical="center" wrapText="1"/>
    </xf>
    <xf numFmtId="0" fontId="12" fillId="0" borderId="115" xfId="0" applyFont="1" applyFill="1" applyBorder="1" applyAlignment="1">
      <alignment horizontal="center" vertical="center" wrapText="1"/>
    </xf>
    <xf numFmtId="0" fontId="12" fillId="0" borderId="116" xfId="0" applyFont="1" applyFill="1" applyBorder="1" applyAlignment="1">
      <alignment horizontal="center" vertical="center" wrapText="1"/>
    </xf>
    <xf numFmtId="0" fontId="12" fillId="0" borderId="1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3"/>
  <sheetViews>
    <sheetView zoomScalePageLayoutView="0" workbookViewId="0" topLeftCell="A1">
      <selection activeCell="B2" sqref="B2:N2"/>
    </sheetView>
  </sheetViews>
  <sheetFormatPr defaultColWidth="9.00390625" defaultRowHeight="12.75"/>
  <sheetData>
    <row r="2" spans="2:14" ht="19.5" thickBot="1">
      <c r="B2" s="434" t="s">
        <v>278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</row>
    <row r="3" spans="2:14" ht="12.75">
      <c r="B3" s="435" t="s">
        <v>175</v>
      </c>
      <c r="C3" s="437" t="s">
        <v>176</v>
      </c>
      <c r="D3" s="440" t="s">
        <v>177</v>
      </c>
      <c r="E3" s="442" t="s">
        <v>178</v>
      </c>
      <c r="F3" s="443"/>
      <c r="G3" s="443"/>
      <c r="H3" s="443"/>
      <c r="I3" s="444"/>
      <c r="J3" s="445" t="s">
        <v>179</v>
      </c>
      <c r="K3" s="446"/>
      <c r="L3" s="446"/>
      <c r="M3" s="446"/>
      <c r="N3" s="447"/>
    </row>
    <row r="4" spans="2:14" ht="12.75">
      <c r="B4" s="436"/>
      <c r="C4" s="438"/>
      <c r="D4" s="441"/>
      <c r="E4" s="448" t="s">
        <v>180</v>
      </c>
      <c r="F4" s="450" t="s">
        <v>181</v>
      </c>
      <c r="G4" s="450"/>
      <c r="H4" s="450"/>
      <c r="I4" s="451"/>
      <c r="J4" s="452" t="s">
        <v>180</v>
      </c>
      <c r="K4" s="454" t="s">
        <v>181</v>
      </c>
      <c r="L4" s="454"/>
      <c r="M4" s="454"/>
      <c r="N4" s="455"/>
    </row>
    <row r="5" spans="2:14" ht="13.5" thickBot="1">
      <c r="B5" s="436"/>
      <c r="C5" s="439"/>
      <c r="D5" s="441"/>
      <c r="E5" s="449"/>
      <c r="F5" s="6" t="s">
        <v>182</v>
      </c>
      <c r="G5" s="6" t="s">
        <v>183</v>
      </c>
      <c r="H5" s="6" t="s">
        <v>184</v>
      </c>
      <c r="I5" s="7" t="s">
        <v>185</v>
      </c>
      <c r="J5" s="453"/>
      <c r="K5" s="8" t="s">
        <v>182</v>
      </c>
      <c r="L5" s="8" t="s">
        <v>183</v>
      </c>
      <c r="M5" s="8" t="s">
        <v>184</v>
      </c>
      <c r="N5" s="9" t="s">
        <v>185</v>
      </c>
    </row>
    <row r="6" spans="2:14" ht="13.5" thickBot="1">
      <c r="B6" s="418" t="s">
        <v>186</v>
      </c>
      <c r="C6" s="428"/>
      <c r="D6" s="429"/>
      <c r="E6" s="10">
        <f>SUM(E7:E10,E16,E25:E25,E39:E41,E52,E59:E60,E75:E77)</f>
        <v>725615.9029999999</v>
      </c>
      <c r="F6" s="10">
        <f>SUM(F7:F10,F16,F25:F25,F39:F41,F52,F59:F60,F75:F77)</f>
        <v>148068.975</v>
      </c>
      <c r="G6" s="10">
        <f>SUM(G7:G10,G16,G25:G25,G39:G41,G52,G59:G60,G75:G77)</f>
        <v>339998.978</v>
      </c>
      <c r="H6" s="10">
        <f>SUM(H7:H10,H16,H25:H25,H39:H41,H52,H59:H60,H75:H77)</f>
        <v>190298.97999999998</v>
      </c>
      <c r="I6" s="10">
        <f>SUM(I7:I10,I16,I25:I25,I39:I41,I52,I59:I60,I75:I77)</f>
        <v>47248.97</v>
      </c>
      <c r="J6" s="10">
        <f>SUM(J7:J10,J18:J21,J25:J25,J28:J28,J39:J41,J52,J59:J60,J75:J77)</f>
        <v>763218.5700000001</v>
      </c>
      <c r="K6" s="10">
        <f>SUM(K7:K10,K18:K21,K25:K25,K28:K28,K39:K41,K52,K59:K60,K75:K77)</f>
        <v>291028.45</v>
      </c>
      <c r="L6" s="10">
        <f>SUM(L7:L10,L18:L21,L25:L25,L28:L28,L39:L41,L52,L59:L60,L75:L77)</f>
        <v>246555.33500000002</v>
      </c>
      <c r="M6" s="10">
        <f>SUM(M7:M10,M18:M21,M25:M25,M28:M28,M39:M41,M52,M59:M60,M75:M77)</f>
        <v>143399.45</v>
      </c>
      <c r="N6" s="10">
        <f>SUM(N7:N10,N18:N21,N25:N25,N28:N28,N39:N41,N52,N59:N60,N75:N77)</f>
        <v>82235.33499999999</v>
      </c>
    </row>
    <row r="7" spans="2:14" ht="13.5" customHeight="1" thickBot="1">
      <c r="B7" s="11">
        <v>212200</v>
      </c>
      <c r="C7" s="12" t="s">
        <v>187</v>
      </c>
      <c r="D7" s="13" t="s">
        <v>188</v>
      </c>
      <c r="E7" s="14">
        <f aca="true" t="shared" si="0" ref="E7:E24">SUM(F7:I7)</f>
        <v>0</v>
      </c>
      <c r="F7" s="15"/>
      <c r="G7" s="16"/>
      <c r="H7" s="16"/>
      <c r="I7" s="17"/>
      <c r="J7" s="18">
        <f>K7+L7+M7+N7</f>
        <v>9200</v>
      </c>
      <c r="K7" s="19">
        <f>9200/2</f>
        <v>4600</v>
      </c>
      <c r="L7" s="20"/>
      <c r="M7" s="20">
        <v>4600</v>
      </c>
      <c r="N7" s="21"/>
    </row>
    <row r="8" spans="2:14" ht="13.5" customHeight="1" thickBot="1">
      <c r="B8" s="22">
        <v>212500</v>
      </c>
      <c r="C8" s="23" t="s">
        <v>187</v>
      </c>
      <c r="D8" s="24" t="s">
        <v>189</v>
      </c>
      <c r="E8" s="14">
        <f t="shared" si="0"/>
        <v>140000</v>
      </c>
      <c r="F8" s="25"/>
      <c r="G8" s="26">
        <v>140000</v>
      </c>
      <c r="H8" s="26"/>
      <c r="I8" s="27"/>
      <c r="J8" s="18">
        <f>K8+L8+M8+N8</f>
        <v>0</v>
      </c>
      <c r="K8" s="28"/>
      <c r="L8" s="29"/>
      <c r="M8" s="29"/>
      <c r="N8" s="30"/>
    </row>
    <row r="9" spans="2:14" ht="13.5" customHeight="1" thickBot="1">
      <c r="B9" s="31">
        <v>212100</v>
      </c>
      <c r="C9" s="32" t="s">
        <v>187</v>
      </c>
      <c r="D9" s="33" t="s">
        <v>190</v>
      </c>
      <c r="E9" s="14">
        <f t="shared" si="0"/>
        <v>0</v>
      </c>
      <c r="F9" s="34"/>
      <c r="G9" s="34"/>
      <c r="H9" s="34"/>
      <c r="I9" s="34"/>
      <c r="J9" s="18"/>
      <c r="K9" s="35"/>
      <c r="L9" s="35"/>
      <c r="M9" s="35"/>
      <c r="N9" s="35"/>
    </row>
    <row r="10" spans="2:14" ht="12.75" customHeight="1" thickBot="1">
      <c r="B10" s="430" t="s">
        <v>191</v>
      </c>
      <c r="C10" s="32" t="s">
        <v>187</v>
      </c>
      <c r="D10" s="33" t="s">
        <v>192</v>
      </c>
      <c r="E10" s="14">
        <f t="shared" si="0"/>
        <v>0</v>
      </c>
      <c r="F10" s="36">
        <f>SUM(F11:F15)</f>
        <v>0</v>
      </c>
      <c r="G10" s="36">
        <f>SUM(G11:G15)</f>
        <v>0</v>
      </c>
      <c r="H10" s="36">
        <f>SUM(H11:H15)</f>
        <v>0</v>
      </c>
      <c r="I10" s="36">
        <f>SUM(I11:I15)</f>
        <v>0</v>
      </c>
      <c r="J10" s="18">
        <f>K10+L10+M10+N10</f>
        <v>127200</v>
      </c>
      <c r="K10" s="36">
        <f>SUM(K11:K15)</f>
        <v>31800</v>
      </c>
      <c r="L10" s="37">
        <f>SUM(L11:L15)</f>
        <v>31800</v>
      </c>
      <c r="M10" s="37">
        <f>SUM(M11:M15)</f>
        <v>31800</v>
      </c>
      <c r="N10" s="38">
        <f>SUM(N11:N15)</f>
        <v>31800</v>
      </c>
    </row>
    <row r="11" spans="2:14" ht="17.25" customHeight="1" thickBot="1">
      <c r="B11" s="417"/>
      <c r="C11" s="39" t="s">
        <v>187</v>
      </c>
      <c r="D11" s="40" t="s">
        <v>193</v>
      </c>
      <c r="E11" s="41">
        <f t="shared" si="0"/>
        <v>0</v>
      </c>
      <c r="F11" s="42"/>
      <c r="G11" s="43"/>
      <c r="H11" s="43"/>
      <c r="I11" s="44"/>
      <c r="J11" s="45">
        <f>K11+L11+M11+N11</f>
        <v>31200</v>
      </c>
      <c r="K11" s="46">
        <f>31200/4</f>
        <v>7800</v>
      </c>
      <c r="L11" s="47">
        <v>7800</v>
      </c>
      <c r="M11" s="47">
        <v>7800</v>
      </c>
      <c r="N11" s="48">
        <v>7800</v>
      </c>
    </row>
    <row r="12" spans="2:14" ht="12.75" customHeight="1" thickBot="1">
      <c r="B12" s="417"/>
      <c r="C12" s="39" t="s">
        <v>187</v>
      </c>
      <c r="D12" s="40" t="s">
        <v>194</v>
      </c>
      <c r="E12" s="49">
        <f t="shared" si="0"/>
        <v>0</v>
      </c>
      <c r="F12" s="50"/>
      <c r="G12" s="51"/>
      <c r="H12" s="51"/>
      <c r="I12" s="52"/>
      <c r="J12" s="45">
        <f>K12+L12+M12+N12</f>
        <v>0</v>
      </c>
      <c r="K12" s="53"/>
      <c r="L12" s="54"/>
      <c r="M12" s="54"/>
      <c r="N12" s="55"/>
    </row>
    <row r="13" spans="2:14" ht="14.25" customHeight="1" thickBot="1">
      <c r="B13" s="417"/>
      <c r="C13" s="39" t="s">
        <v>187</v>
      </c>
      <c r="D13" s="40" t="s">
        <v>195</v>
      </c>
      <c r="E13" s="49">
        <f t="shared" si="0"/>
        <v>0</v>
      </c>
      <c r="F13" s="56"/>
      <c r="G13" s="57"/>
      <c r="H13" s="57"/>
      <c r="I13" s="58"/>
      <c r="J13" s="45">
        <f>K13+L13+M13+N13</f>
        <v>0</v>
      </c>
      <c r="K13" s="53"/>
      <c r="L13" s="54"/>
      <c r="M13" s="54"/>
      <c r="N13" s="55"/>
    </row>
    <row r="14" spans="2:14" ht="13.5" thickBot="1">
      <c r="B14" s="417"/>
      <c r="C14" s="39" t="s">
        <v>187</v>
      </c>
      <c r="D14" s="40" t="s">
        <v>196</v>
      </c>
      <c r="E14" s="49">
        <f t="shared" si="0"/>
        <v>0</v>
      </c>
      <c r="F14" s="53"/>
      <c r="G14" s="54"/>
      <c r="H14" s="54"/>
      <c r="I14" s="59"/>
      <c r="J14" s="45">
        <f aca="true" t="shared" si="1" ref="J14:J47">K14+L14+M14+N14</f>
        <v>0</v>
      </c>
      <c r="K14" s="53"/>
      <c r="L14" s="54"/>
      <c r="M14" s="54"/>
      <c r="N14" s="55"/>
    </row>
    <row r="15" spans="2:14" ht="13.5" customHeight="1" thickBot="1">
      <c r="B15" s="418"/>
      <c r="C15" s="60" t="s">
        <v>187</v>
      </c>
      <c r="D15" s="61" t="s">
        <v>197</v>
      </c>
      <c r="E15" s="62">
        <f t="shared" si="0"/>
        <v>0</v>
      </c>
      <c r="F15" s="63"/>
      <c r="G15" s="64"/>
      <c r="H15" s="64"/>
      <c r="I15" s="65"/>
      <c r="J15" s="62">
        <f>K15+L15+M15+N15</f>
        <v>96000</v>
      </c>
      <c r="K15" s="66">
        <f>96000/4</f>
        <v>24000</v>
      </c>
      <c r="L15" s="67">
        <v>24000</v>
      </c>
      <c r="M15" s="67">
        <v>24000</v>
      </c>
      <c r="N15" s="68">
        <v>24000</v>
      </c>
    </row>
    <row r="16" spans="2:14" ht="14.25" customHeight="1" thickBot="1">
      <c r="B16" s="69">
        <v>222000</v>
      </c>
      <c r="C16" s="70" t="s">
        <v>187</v>
      </c>
      <c r="D16" s="71" t="s">
        <v>198</v>
      </c>
      <c r="E16" s="14">
        <f>F16+G16+H16+I16</f>
        <v>0</v>
      </c>
      <c r="F16" s="72">
        <f>F17+F18+F20</f>
        <v>0</v>
      </c>
      <c r="G16" s="72">
        <f>G17+G18+G20</f>
        <v>0</v>
      </c>
      <c r="H16" s="72">
        <f>H17+H18+H20</f>
        <v>0</v>
      </c>
      <c r="I16" s="72">
        <f>I17+I18+I20</f>
        <v>0</v>
      </c>
      <c r="J16" s="14">
        <f>K16+L16+M16+N16</f>
        <v>40800</v>
      </c>
      <c r="K16" s="19">
        <f>K17+K19+K18</f>
        <v>20400</v>
      </c>
      <c r="L16" s="19">
        <f>L17+L19+L18</f>
        <v>0</v>
      </c>
      <c r="M16" s="19">
        <f>M17+M19+M18</f>
        <v>20400</v>
      </c>
      <c r="N16" s="73">
        <f>N17+N19+N18</f>
        <v>0</v>
      </c>
    </row>
    <row r="17" spans="2:14" ht="13.5" customHeight="1" thickBot="1">
      <c r="B17" s="425">
        <v>222100</v>
      </c>
      <c r="C17" s="70" t="s">
        <v>187</v>
      </c>
      <c r="D17" s="74" t="s">
        <v>199</v>
      </c>
      <c r="E17" s="14">
        <f>SUM(F17:I17)</f>
        <v>0</v>
      </c>
      <c r="F17" s="75"/>
      <c r="G17" s="76"/>
      <c r="H17" s="76"/>
      <c r="I17" s="77"/>
      <c r="J17" s="78">
        <f>K17+L17+M17+N17</f>
        <v>0</v>
      </c>
      <c r="K17" s="79"/>
      <c r="L17" s="80"/>
      <c r="M17" s="80"/>
      <c r="N17" s="81"/>
    </row>
    <row r="18" spans="2:14" ht="15" customHeight="1" thickBot="1">
      <c r="B18" s="422"/>
      <c r="C18" s="70" t="s">
        <v>187</v>
      </c>
      <c r="D18" s="82" t="s">
        <v>200</v>
      </c>
      <c r="E18" s="78"/>
      <c r="F18" s="83"/>
      <c r="G18" s="84"/>
      <c r="H18" s="84"/>
      <c r="I18" s="85"/>
      <c r="J18" s="78">
        <f>K18+L18+M18+N18</f>
        <v>0</v>
      </c>
      <c r="K18" s="79"/>
      <c r="L18" s="80"/>
      <c r="M18" s="80"/>
      <c r="N18" s="81"/>
    </row>
    <row r="19" spans="2:14" ht="13.5" customHeight="1" thickBot="1">
      <c r="B19" s="86">
        <v>222200</v>
      </c>
      <c r="C19" s="70" t="s">
        <v>187</v>
      </c>
      <c r="D19" s="82" t="s">
        <v>201</v>
      </c>
      <c r="E19" s="78">
        <f t="shared" si="0"/>
        <v>0</v>
      </c>
      <c r="F19" s="56"/>
      <c r="G19" s="57"/>
      <c r="H19" s="57"/>
      <c r="I19" s="58"/>
      <c r="J19" s="45">
        <f>K19+L19+M19+N19</f>
        <v>40800</v>
      </c>
      <c r="K19" s="79">
        <v>20400</v>
      </c>
      <c r="L19" s="80"/>
      <c r="M19" s="80">
        <v>20400</v>
      </c>
      <c r="N19" s="81"/>
    </row>
    <row r="20" spans="2:14" ht="15.75" customHeight="1" thickBot="1">
      <c r="B20" s="86">
        <v>222300</v>
      </c>
      <c r="C20" s="70" t="s">
        <v>187</v>
      </c>
      <c r="D20" s="82" t="s">
        <v>202</v>
      </c>
      <c r="E20" s="78">
        <f t="shared" si="0"/>
        <v>0</v>
      </c>
      <c r="F20" s="79"/>
      <c r="G20" s="80"/>
      <c r="H20" s="80"/>
      <c r="I20" s="87">
        <v>0</v>
      </c>
      <c r="J20" s="18">
        <f t="shared" si="1"/>
        <v>0</v>
      </c>
      <c r="K20" s="88"/>
      <c r="L20" s="89"/>
      <c r="M20" s="89"/>
      <c r="N20" s="90"/>
    </row>
    <row r="21" spans="2:14" ht="13.5" customHeight="1" thickBot="1">
      <c r="B21" s="431">
        <v>225200</v>
      </c>
      <c r="C21" s="91" t="s">
        <v>187</v>
      </c>
      <c r="D21" s="13" t="s">
        <v>203</v>
      </c>
      <c r="E21" s="14">
        <f t="shared" si="0"/>
        <v>0</v>
      </c>
      <c r="F21" s="92">
        <f>SUM(F22:F24)</f>
        <v>0</v>
      </c>
      <c r="G21" s="92">
        <f>SUM(G22:G24)</f>
        <v>0</v>
      </c>
      <c r="H21" s="92">
        <f>SUM(H22:H24)</f>
        <v>0</v>
      </c>
      <c r="I21" s="93">
        <f>SUM(I22:I24)</f>
        <v>0</v>
      </c>
      <c r="J21" s="14">
        <f t="shared" si="1"/>
        <v>10800</v>
      </c>
      <c r="K21" s="94">
        <f>SUM(K22:K24)</f>
        <v>10800</v>
      </c>
      <c r="L21" s="92">
        <f>SUM(L22:L24)</f>
        <v>0</v>
      </c>
      <c r="M21" s="92">
        <f>SUM(M22:M24)</f>
        <v>0</v>
      </c>
      <c r="N21" s="95">
        <f>SUM(N22:N24)</f>
        <v>0</v>
      </c>
    </row>
    <row r="22" spans="2:14" ht="15" customHeight="1" thickBot="1">
      <c r="B22" s="432"/>
      <c r="C22" s="96" t="s">
        <v>187</v>
      </c>
      <c r="D22" s="97" t="s">
        <v>204</v>
      </c>
      <c r="E22" s="78">
        <f t="shared" si="0"/>
        <v>0</v>
      </c>
      <c r="F22" s="98"/>
      <c r="G22" s="99"/>
      <c r="H22" s="99"/>
      <c r="I22" s="100"/>
      <c r="J22" s="45">
        <f t="shared" si="1"/>
        <v>0</v>
      </c>
      <c r="K22" s="42"/>
      <c r="L22" s="43"/>
      <c r="M22" s="44"/>
      <c r="N22" s="101"/>
    </row>
    <row r="23" spans="2:14" ht="15" customHeight="1" thickBot="1">
      <c r="B23" s="433"/>
      <c r="C23" s="96" t="s">
        <v>187</v>
      </c>
      <c r="D23" s="102" t="s">
        <v>205</v>
      </c>
      <c r="E23" s="78"/>
      <c r="F23" s="98"/>
      <c r="G23" s="99"/>
      <c r="H23" s="99"/>
      <c r="I23" s="100"/>
      <c r="J23" s="45"/>
      <c r="K23" s="50"/>
      <c r="L23" s="51"/>
      <c r="M23" s="52"/>
      <c r="N23" s="103"/>
    </row>
    <row r="24" spans="2:14" ht="18.75" customHeight="1" thickBot="1">
      <c r="B24" s="104">
        <v>225100</v>
      </c>
      <c r="C24" s="70" t="s">
        <v>187</v>
      </c>
      <c r="D24" s="13" t="s">
        <v>206</v>
      </c>
      <c r="E24" s="14">
        <f t="shared" si="0"/>
        <v>0</v>
      </c>
      <c r="F24" s="105"/>
      <c r="G24" s="105"/>
      <c r="H24" s="105"/>
      <c r="I24" s="106"/>
      <c r="J24" s="18">
        <f t="shared" si="1"/>
        <v>10800</v>
      </c>
      <c r="K24" s="107">
        <v>10800</v>
      </c>
      <c r="L24" s="108"/>
      <c r="M24" s="108"/>
      <c r="N24" s="109"/>
    </row>
    <row r="25" spans="2:14" ht="15" customHeight="1" thickBot="1">
      <c r="B25" s="420" t="s">
        <v>207</v>
      </c>
      <c r="C25" s="70" t="s">
        <v>187</v>
      </c>
      <c r="D25" s="110" t="s">
        <v>208</v>
      </c>
      <c r="E25" s="14">
        <f>SUM(F25:I25)</f>
        <v>198500</v>
      </c>
      <c r="F25" s="92">
        <f>F26+F27+F29+F30+F31+F34+F35+F36+F37+F38</f>
        <v>27000</v>
      </c>
      <c r="G25" s="92">
        <f>G26+G27+G29+G30+G31+G34+G35+G36+G37+G38</f>
        <v>81500</v>
      </c>
      <c r="H25" s="92">
        <f>H26+H27+H29+H30+H31+H34+H35+H36+H37+H38</f>
        <v>58500</v>
      </c>
      <c r="I25" s="92">
        <f>I26+I27+I29+I30+I31+I34+I35+I36+I37+I38</f>
        <v>31500</v>
      </c>
      <c r="J25" s="14">
        <f t="shared" si="1"/>
        <v>0</v>
      </c>
      <c r="K25" s="92">
        <f>SUM(K26:K27)</f>
        <v>0</v>
      </c>
      <c r="L25" s="92">
        <f>SUM(L26:L27)</f>
        <v>0</v>
      </c>
      <c r="M25" s="92">
        <f>SUM(M26:M27)</f>
        <v>0</v>
      </c>
      <c r="N25" s="92">
        <f>SUM(N26:N27)</f>
        <v>0</v>
      </c>
    </row>
    <row r="26" spans="2:14" ht="17.25" customHeight="1" thickBot="1">
      <c r="B26" s="421"/>
      <c r="C26" s="111" t="s">
        <v>187</v>
      </c>
      <c r="D26" s="102" t="s">
        <v>209</v>
      </c>
      <c r="E26" s="78">
        <f>F26+G26+H26+I26</f>
        <v>0</v>
      </c>
      <c r="F26" s="98"/>
      <c r="G26" s="99"/>
      <c r="H26" s="99"/>
      <c r="I26" s="100"/>
      <c r="J26" s="45">
        <f t="shared" si="1"/>
        <v>0</v>
      </c>
      <c r="K26" s="56"/>
      <c r="L26" s="57"/>
      <c r="M26" s="58"/>
      <c r="N26" s="112"/>
    </row>
    <row r="27" spans="2:14" ht="14.25" customHeight="1" thickBot="1">
      <c r="B27" s="421"/>
      <c r="C27" s="111" t="s">
        <v>187</v>
      </c>
      <c r="D27" s="102" t="s">
        <v>210</v>
      </c>
      <c r="E27" s="78">
        <f>F27+G27+H27+I27</f>
        <v>50000</v>
      </c>
      <c r="F27" s="98"/>
      <c r="G27" s="99">
        <v>50000</v>
      </c>
      <c r="H27" s="99"/>
      <c r="I27" s="100"/>
      <c r="J27" s="45">
        <f t="shared" si="1"/>
        <v>0</v>
      </c>
      <c r="K27" s="50"/>
      <c r="L27" s="51"/>
      <c r="M27" s="51"/>
      <c r="N27" s="113"/>
    </row>
    <row r="28" spans="2:14" ht="12.75" customHeight="1" thickBot="1">
      <c r="B28" s="421"/>
      <c r="C28" s="114" t="s">
        <v>187</v>
      </c>
      <c r="D28" s="115" t="s">
        <v>211</v>
      </c>
      <c r="E28" s="116">
        <f>SUM(F28:I28)</f>
        <v>0</v>
      </c>
      <c r="F28" s="92">
        <f>F30</f>
        <v>0</v>
      </c>
      <c r="G28" s="92">
        <f>G30</f>
        <v>0</v>
      </c>
      <c r="H28" s="92">
        <f>H30</f>
        <v>0</v>
      </c>
      <c r="I28" s="93">
        <f>I30</f>
        <v>0</v>
      </c>
      <c r="J28" s="45">
        <f>K28+L28+M28+N28</f>
        <v>0</v>
      </c>
      <c r="K28" s="117">
        <f>K32+K33</f>
        <v>0</v>
      </c>
      <c r="L28" s="117">
        <f>L32+L33</f>
        <v>0</v>
      </c>
      <c r="M28" s="117">
        <f>M32+M33</f>
        <v>0</v>
      </c>
      <c r="N28" s="117">
        <f>N32+N33</f>
        <v>0</v>
      </c>
    </row>
    <row r="29" spans="2:14" ht="12.75" customHeight="1" thickBot="1">
      <c r="B29" s="421"/>
      <c r="C29" s="118" t="s">
        <v>187</v>
      </c>
      <c r="D29" s="102" t="s">
        <v>212</v>
      </c>
      <c r="E29" s="49">
        <f>SUM(F29:I29)</f>
        <v>48000</v>
      </c>
      <c r="F29" s="46">
        <f>48000/4</f>
        <v>12000</v>
      </c>
      <c r="G29" s="47">
        <v>12000</v>
      </c>
      <c r="H29" s="47">
        <v>12000</v>
      </c>
      <c r="I29" s="119">
        <v>12000</v>
      </c>
      <c r="J29" s="45">
        <f t="shared" si="1"/>
        <v>0</v>
      </c>
      <c r="K29" s="120"/>
      <c r="L29" s="121"/>
      <c r="M29" s="121"/>
      <c r="N29" s="122"/>
    </row>
    <row r="30" spans="2:14" ht="14.25" customHeight="1" thickBot="1">
      <c r="B30" s="421"/>
      <c r="C30" s="123" t="s">
        <v>187</v>
      </c>
      <c r="D30" s="102" t="s">
        <v>213</v>
      </c>
      <c r="E30" s="49">
        <f>SUM(F30:I30)</f>
        <v>0</v>
      </c>
      <c r="F30" s="53"/>
      <c r="G30" s="54"/>
      <c r="H30" s="54"/>
      <c r="I30" s="59"/>
      <c r="J30" s="45">
        <f t="shared" si="1"/>
        <v>0</v>
      </c>
      <c r="K30" s="124"/>
      <c r="L30" s="125"/>
      <c r="M30" s="125"/>
      <c r="N30" s="126"/>
    </row>
    <row r="31" spans="2:14" ht="15" customHeight="1" thickBot="1">
      <c r="B31" s="421"/>
      <c r="C31" s="127" t="s">
        <v>187</v>
      </c>
      <c r="D31" s="102" t="s">
        <v>214</v>
      </c>
      <c r="E31" s="49">
        <f>SUM(F31:I31)</f>
        <v>0</v>
      </c>
      <c r="F31" s="53"/>
      <c r="G31" s="54"/>
      <c r="H31" s="54"/>
      <c r="I31" s="59"/>
      <c r="J31" s="45">
        <f t="shared" si="1"/>
        <v>0</v>
      </c>
      <c r="K31" s="128"/>
      <c r="L31" s="129"/>
      <c r="M31" s="129"/>
      <c r="N31" s="101"/>
    </row>
    <row r="32" spans="2:14" ht="15" customHeight="1" thickBot="1">
      <c r="B32" s="421"/>
      <c r="C32" s="118" t="s">
        <v>187</v>
      </c>
      <c r="D32" s="102" t="s">
        <v>215</v>
      </c>
      <c r="E32" s="49">
        <f aca="true" t="shared" si="2" ref="E32:E57">SUM(F32:I32)</f>
        <v>0</v>
      </c>
      <c r="F32" s="120"/>
      <c r="G32" s="121"/>
      <c r="H32" s="121"/>
      <c r="I32" s="130"/>
      <c r="J32" s="45">
        <f t="shared" si="1"/>
        <v>0</v>
      </c>
      <c r="K32" s="53"/>
      <c r="L32" s="54"/>
      <c r="M32" s="54"/>
      <c r="N32" s="55"/>
    </row>
    <row r="33" spans="2:14" ht="14.25" customHeight="1" thickBot="1">
      <c r="B33" s="421"/>
      <c r="C33" s="118" t="s">
        <v>187</v>
      </c>
      <c r="D33" s="102" t="s">
        <v>216</v>
      </c>
      <c r="E33" s="49">
        <f t="shared" si="2"/>
        <v>0</v>
      </c>
      <c r="F33" s="131"/>
      <c r="G33" s="132"/>
      <c r="H33" s="132"/>
      <c r="I33" s="133"/>
      <c r="J33" s="45">
        <f>K33+L33+M33+N33</f>
        <v>0</v>
      </c>
      <c r="K33" s="53"/>
      <c r="L33" s="54"/>
      <c r="M33" s="54"/>
      <c r="N33" s="55"/>
    </row>
    <row r="34" spans="2:14" ht="15" customHeight="1" thickBot="1">
      <c r="B34" s="421"/>
      <c r="C34" s="118" t="s">
        <v>187</v>
      </c>
      <c r="D34" s="102" t="s">
        <v>217</v>
      </c>
      <c r="E34" s="49">
        <f>SUM(F34:I34)</f>
        <v>60000</v>
      </c>
      <c r="F34" s="53">
        <v>15000</v>
      </c>
      <c r="G34" s="54">
        <v>15000</v>
      </c>
      <c r="H34" s="54">
        <v>15000</v>
      </c>
      <c r="I34" s="59">
        <v>15000</v>
      </c>
      <c r="J34" s="45">
        <f t="shared" si="1"/>
        <v>0</v>
      </c>
      <c r="K34" s="131"/>
      <c r="L34" s="132"/>
      <c r="M34" s="132"/>
      <c r="N34" s="113"/>
    </row>
    <row r="35" spans="2:14" ht="14.25" customHeight="1" thickBot="1">
      <c r="B35" s="421"/>
      <c r="C35" s="118" t="s">
        <v>187</v>
      </c>
      <c r="D35" s="102" t="s">
        <v>218</v>
      </c>
      <c r="E35" s="49">
        <f t="shared" si="2"/>
        <v>0</v>
      </c>
      <c r="F35" s="53"/>
      <c r="G35" s="54"/>
      <c r="H35" s="54"/>
      <c r="I35" s="59"/>
      <c r="J35" s="45">
        <f t="shared" si="1"/>
        <v>0</v>
      </c>
      <c r="K35" s="131"/>
      <c r="L35" s="132"/>
      <c r="M35" s="132"/>
      <c r="N35" s="113"/>
    </row>
    <row r="36" spans="2:14" ht="13.5" customHeight="1" thickBot="1">
      <c r="B36" s="421"/>
      <c r="C36" s="118" t="s">
        <v>187</v>
      </c>
      <c r="D36" s="102" t="s">
        <v>219</v>
      </c>
      <c r="E36" s="49">
        <f>SUM(F36:I36)</f>
        <v>31500</v>
      </c>
      <c r="F36" s="53"/>
      <c r="G36" s="54"/>
      <c r="H36" s="54">
        <v>31500</v>
      </c>
      <c r="I36" s="59"/>
      <c r="J36" s="45">
        <f t="shared" si="1"/>
        <v>0</v>
      </c>
      <c r="K36" s="131"/>
      <c r="L36" s="132"/>
      <c r="M36" s="132"/>
      <c r="N36" s="113"/>
    </row>
    <row r="37" spans="2:14" ht="15.75" customHeight="1" thickBot="1">
      <c r="B37" s="421"/>
      <c r="C37" s="123" t="s">
        <v>187</v>
      </c>
      <c r="D37" s="102" t="s">
        <v>220</v>
      </c>
      <c r="E37" s="49">
        <f t="shared" si="2"/>
        <v>0</v>
      </c>
      <c r="F37" s="53"/>
      <c r="G37" s="54"/>
      <c r="H37" s="54"/>
      <c r="I37" s="59"/>
      <c r="J37" s="45">
        <f t="shared" si="1"/>
        <v>0</v>
      </c>
      <c r="K37" s="124"/>
      <c r="L37" s="125"/>
      <c r="M37" s="125"/>
      <c r="N37" s="126"/>
    </row>
    <row r="38" spans="2:14" ht="14.25" customHeight="1" thickBot="1">
      <c r="B38" s="422"/>
      <c r="C38" s="127" t="s">
        <v>187</v>
      </c>
      <c r="D38" s="134" t="s">
        <v>221</v>
      </c>
      <c r="E38" s="45">
        <f>SUM(F38:I38)</f>
        <v>9000</v>
      </c>
      <c r="F38" s="135"/>
      <c r="G38" s="136">
        <v>4500</v>
      </c>
      <c r="H38" s="136"/>
      <c r="I38" s="137">
        <v>4500</v>
      </c>
      <c r="J38" s="45">
        <f t="shared" si="1"/>
        <v>0</v>
      </c>
      <c r="K38" s="128"/>
      <c r="L38" s="129"/>
      <c r="M38" s="129"/>
      <c r="N38" s="101"/>
    </row>
    <row r="39" spans="2:14" ht="12" customHeight="1" thickBot="1">
      <c r="B39" s="86">
        <v>226200</v>
      </c>
      <c r="C39" s="70" t="s">
        <v>187</v>
      </c>
      <c r="D39" s="138" t="s">
        <v>222</v>
      </c>
      <c r="E39" s="139">
        <f t="shared" si="2"/>
        <v>0</v>
      </c>
      <c r="F39" s="140"/>
      <c r="G39" s="141"/>
      <c r="H39" s="141"/>
      <c r="I39" s="142"/>
      <c r="J39" s="18">
        <f>K39+L39+M39+N39</f>
        <v>28000</v>
      </c>
      <c r="K39" s="19">
        <v>14000</v>
      </c>
      <c r="L39" s="20"/>
      <c r="M39" s="20">
        <v>14000</v>
      </c>
      <c r="N39" s="21"/>
    </row>
    <row r="40" spans="2:14" ht="13.5" customHeight="1" thickBot="1">
      <c r="B40" s="86">
        <v>226400</v>
      </c>
      <c r="C40" s="70" t="s">
        <v>187</v>
      </c>
      <c r="D40" s="71" t="s">
        <v>223</v>
      </c>
      <c r="E40" s="14">
        <f t="shared" si="2"/>
        <v>0</v>
      </c>
      <c r="F40" s="143"/>
      <c r="G40" s="144"/>
      <c r="H40" s="144"/>
      <c r="I40" s="145"/>
      <c r="J40" s="18">
        <f>K40+L40+M40+N40</f>
        <v>48973.77</v>
      </c>
      <c r="K40" s="19"/>
      <c r="L40" s="20">
        <f>48973.77/2</f>
        <v>24486.885</v>
      </c>
      <c r="M40" s="20"/>
      <c r="N40" s="21">
        <f>48973.77/2</f>
        <v>24486.885</v>
      </c>
    </row>
    <row r="41" spans="2:14" ht="13.5" customHeight="1" thickBot="1">
      <c r="B41" s="423">
        <v>226100</v>
      </c>
      <c r="C41" s="146" t="s">
        <v>187</v>
      </c>
      <c r="D41" s="147" t="s">
        <v>224</v>
      </c>
      <c r="E41" s="14">
        <f t="shared" si="2"/>
        <v>25500</v>
      </c>
      <c r="F41" s="94">
        <f>SUM(F42:F49)</f>
        <v>2500</v>
      </c>
      <c r="G41" s="94">
        <f>SUM(G42:G49)</f>
        <v>14500</v>
      </c>
      <c r="H41" s="94">
        <f>SUM(H42:H49)</f>
        <v>6000</v>
      </c>
      <c r="I41" s="94">
        <f>SUM(I42:I49)</f>
        <v>2500</v>
      </c>
      <c r="J41" s="18">
        <f>K41+L41+M41+N41</f>
        <v>151005</v>
      </c>
      <c r="K41" s="18">
        <f>SUM(K42:K49)</f>
        <v>116263.75</v>
      </c>
      <c r="L41" s="18">
        <f>SUM(L42:L49)</f>
        <v>10663.75</v>
      </c>
      <c r="M41" s="18">
        <f>SUM(M42:M49)</f>
        <v>13413.75</v>
      </c>
      <c r="N41" s="18">
        <f>SUM(N42:N49)</f>
        <v>10663.75</v>
      </c>
    </row>
    <row r="42" spans="2:14" ht="12" customHeight="1" thickBot="1">
      <c r="B42" s="423"/>
      <c r="C42" s="5" t="s">
        <v>187</v>
      </c>
      <c r="D42" s="82" t="s">
        <v>0</v>
      </c>
      <c r="E42" s="148">
        <f t="shared" si="2"/>
        <v>0</v>
      </c>
      <c r="F42" s="149"/>
      <c r="G42" s="150"/>
      <c r="H42" s="150"/>
      <c r="I42" s="151"/>
      <c r="J42" s="45">
        <f t="shared" si="1"/>
        <v>0</v>
      </c>
      <c r="K42" s="42"/>
      <c r="L42" s="43"/>
      <c r="M42" s="43"/>
      <c r="N42" s="152"/>
    </row>
    <row r="43" spans="2:14" ht="15.75" customHeight="1" thickBot="1">
      <c r="B43" s="423"/>
      <c r="C43" s="5" t="s">
        <v>187</v>
      </c>
      <c r="D43" s="153" t="s">
        <v>1</v>
      </c>
      <c r="E43" s="154">
        <f t="shared" si="2"/>
        <v>7500</v>
      </c>
      <c r="F43" s="53">
        <v>2500</v>
      </c>
      <c r="G43" s="54">
        <v>2500</v>
      </c>
      <c r="H43" s="54"/>
      <c r="I43" s="59">
        <v>2500</v>
      </c>
      <c r="J43" s="45">
        <f t="shared" si="1"/>
        <v>0</v>
      </c>
      <c r="K43" s="42"/>
      <c r="L43" s="43"/>
      <c r="M43" s="43"/>
      <c r="N43" s="152"/>
    </row>
    <row r="44" spans="2:14" ht="15" customHeight="1" thickBot="1">
      <c r="B44" s="423"/>
      <c r="C44" s="39" t="s">
        <v>187</v>
      </c>
      <c r="D44" s="40" t="s">
        <v>225</v>
      </c>
      <c r="E44" s="49">
        <f t="shared" si="2"/>
        <v>18000</v>
      </c>
      <c r="F44" s="53"/>
      <c r="G44" s="54">
        <v>12000</v>
      </c>
      <c r="H44" s="54">
        <v>6000</v>
      </c>
      <c r="I44" s="59"/>
      <c r="J44" s="45">
        <f>K44+L44+M44+N44</f>
        <v>105600</v>
      </c>
      <c r="K44" s="155">
        <v>105600</v>
      </c>
      <c r="L44" s="156"/>
      <c r="M44" s="156"/>
      <c r="N44" s="157"/>
    </row>
    <row r="45" spans="2:14" ht="15.75" customHeight="1" thickBot="1">
      <c r="B45" s="423"/>
      <c r="C45" s="39" t="s">
        <v>187</v>
      </c>
      <c r="D45" s="40" t="s">
        <v>226</v>
      </c>
      <c r="E45" s="49">
        <f t="shared" si="2"/>
        <v>0</v>
      </c>
      <c r="F45" s="56"/>
      <c r="G45" s="57"/>
      <c r="H45" s="57"/>
      <c r="I45" s="58"/>
      <c r="J45" s="45">
        <f t="shared" si="1"/>
        <v>2750</v>
      </c>
      <c r="K45" s="158"/>
      <c r="L45" s="54"/>
      <c r="M45" s="54">
        <v>2750</v>
      </c>
      <c r="N45" s="55"/>
    </row>
    <row r="46" spans="2:14" ht="17.25" customHeight="1" thickBot="1">
      <c r="B46" s="423"/>
      <c r="C46" s="39" t="s">
        <v>187</v>
      </c>
      <c r="D46" s="40" t="s">
        <v>227</v>
      </c>
      <c r="E46" s="49">
        <f t="shared" si="2"/>
        <v>0</v>
      </c>
      <c r="F46" s="53"/>
      <c r="G46" s="54"/>
      <c r="H46" s="54"/>
      <c r="I46" s="59"/>
      <c r="J46" s="45">
        <f t="shared" si="1"/>
        <v>0</v>
      </c>
      <c r="K46" s="159"/>
      <c r="L46" s="132"/>
      <c r="M46" s="132"/>
      <c r="N46" s="113"/>
    </row>
    <row r="47" spans="2:14" ht="18" customHeight="1" thickBot="1">
      <c r="B47" s="423"/>
      <c r="C47" s="39" t="s">
        <v>187</v>
      </c>
      <c r="D47" s="40" t="s">
        <v>228</v>
      </c>
      <c r="E47" s="49">
        <f t="shared" si="2"/>
        <v>0</v>
      </c>
      <c r="F47" s="53"/>
      <c r="G47" s="54"/>
      <c r="H47" s="54"/>
      <c r="I47" s="59"/>
      <c r="J47" s="45">
        <f t="shared" si="1"/>
        <v>0</v>
      </c>
      <c r="K47" s="159"/>
      <c r="L47" s="132"/>
      <c r="M47" s="132"/>
      <c r="N47" s="113"/>
    </row>
    <row r="48" spans="2:14" ht="16.5" customHeight="1" thickBot="1">
      <c r="B48" s="423"/>
      <c r="C48" s="39" t="s">
        <v>187</v>
      </c>
      <c r="D48" s="40" t="s">
        <v>229</v>
      </c>
      <c r="E48" s="49">
        <f t="shared" si="2"/>
        <v>0</v>
      </c>
      <c r="F48" s="56"/>
      <c r="G48" s="57"/>
      <c r="H48" s="57"/>
      <c r="I48" s="58"/>
      <c r="J48" s="49">
        <f>SUM(K48:N48)</f>
        <v>42655</v>
      </c>
      <c r="K48" s="158">
        <f>42655/4</f>
        <v>10663.75</v>
      </c>
      <c r="L48" s="54">
        <v>10663.75</v>
      </c>
      <c r="M48" s="54">
        <v>10663.75</v>
      </c>
      <c r="N48" s="55">
        <v>10663.75</v>
      </c>
    </row>
    <row r="49" spans="2:14" ht="15" customHeight="1" thickBot="1">
      <c r="B49" s="423"/>
      <c r="C49" s="39" t="s">
        <v>187</v>
      </c>
      <c r="D49" s="160" t="s">
        <v>230</v>
      </c>
      <c r="E49" s="49">
        <f t="shared" si="2"/>
        <v>0</v>
      </c>
      <c r="F49" s="56"/>
      <c r="G49" s="56"/>
      <c r="H49" s="56"/>
      <c r="I49" s="56"/>
      <c r="J49" s="49">
        <f>K49+L49+M49+N49</f>
        <v>0</v>
      </c>
      <c r="K49" s="161"/>
      <c r="L49" s="67"/>
      <c r="M49" s="67"/>
      <c r="N49" s="68"/>
    </row>
    <row r="50" spans="2:14" ht="15" customHeight="1" thickBot="1">
      <c r="B50" s="423"/>
      <c r="C50" s="39" t="s">
        <v>187</v>
      </c>
      <c r="D50" s="162" t="s">
        <v>231</v>
      </c>
      <c r="E50" s="49">
        <f t="shared" si="2"/>
        <v>80991.806</v>
      </c>
      <c r="F50" s="56">
        <f>SUM(F51:F57)</f>
        <v>56247.95</v>
      </c>
      <c r="G50" s="56">
        <f>SUM(G51:G57)</f>
        <v>12247.955999999998</v>
      </c>
      <c r="H50" s="56">
        <f>SUM(H51:H57)</f>
        <v>6247.96</v>
      </c>
      <c r="I50" s="56">
        <f>SUM(I51:I57)</f>
        <v>6247.94</v>
      </c>
      <c r="J50" s="49">
        <f>K50+L50+M50+N50</f>
        <v>0</v>
      </c>
      <c r="K50" s="161"/>
      <c r="L50" s="67"/>
      <c r="M50" s="67"/>
      <c r="N50" s="68"/>
    </row>
    <row r="51" spans="2:14" ht="12.75" customHeight="1" thickBot="1">
      <c r="B51" s="423"/>
      <c r="C51" s="60" t="s">
        <v>187</v>
      </c>
      <c r="D51" s="162" t="s">
        <v>232</v>
      </c>
      <c r="E51" s="62">
        <f t="shared" si="2"/>
        <v>6000</v>
      </c>
      <c r="F51" s="66" t="s">
        <v>233</v>
      </c>
      <c r="G51" s="67">
        <v>6000</v>
      </c>
      <c r="H51" s="67" t="s">
        <v>233</v>
      </c>
      <c r="I51" s="163"/>
      <c r="J51" s="62">
        <f>K51+L51+M51+N51</f>
        <v>0</v>
      </c>
      <c r="K51" s="161"/>
      <c r="L51" s="67"/>
      <c r="M51" s="67"/>
      <c r="N51" s="68"/>
    </row>
    <row r="52" spans="2:14" ht="14.25" customHeight="1" thickBot="1">
      <c r="B52" s="420" t="s">
        <v>234</v>
      </c>
      <c r="C52" s="164"/>
      <c r="D52" s="165" t="s">
        <v>235</v>
      </c>
      <c r="E52" s="14">
        <f t="shared" si="2"/>
        <v>37495.903</v>
      </c>
      <c r="F52" s="94">
        <f>SUM(F53:F58)</f>
        <v>28123.975</v>
      </c>
      <c r="G52" s="94">
        <f>SUM(G53:G58)</f>
        <v>3123.978</v>
      </c>
      <c r="H52" s="94">
        <f>SUM(H53:H58)</f>
        <v>3123.98</v>
      </c>
      <c r="I52" s="94">
        <f>SUM(I53:I58)</f>
        <v>3123.97</v>
      </c>
      <c r="J52" s="78">
        <f>K52+L52+M52+N52</f>
        <v>0</v>
      </c>
      <c r="K52" s="166">
        <f>SUM(K53:K59)</f>
        <v>0</v>
      </c>
      <c r="L52" s="80">
        <f>SUM(L53:L59)</f>
        <v>0</v>
      </c>
      <c r="M52" s="80">
        <f>SUM(M53:M59)</f>
        <v>0</v>
      </c>
      <c r="N52" s="81">
        <f>SUM(N53:N59)</f>
        <v>0</v>
      </c>
    </row>
    <row r="53" spans="2:14" ht="12.75" customHeight="1" thickBot="1">
      <c r="B53" s="423"/>
      <c r="C53" s="111" t="s">
        <v>187</v>
      </c>
      <c r="D53" s="167" t="s">
        <v>236</v>
      </c>
      <c r="E53" s="148">
        <f t="shared" si="2"/>
        <v>0</v>
      </c>
      <c r="F53" s="168"/>
      <c r="G53" s="169"/>
      <c r="H53" s="169"/>
      <c r="I53" s="170"/>
      <c r="J53" s="148"/>
      <c r="K53" s="120"/>
      <c r="L53" s="121"/>
      <c r="M53" s="121"/>
      <c r="N53" s="122"/>
    </row>
    <row r="54" spans="2:14" ht="13.5" customHeight="1" thickBot="1">
      <c r="B54" s="423"/>
      <c r="C54" s="3" t="s">
        <v>187</v>
      </c>
      <c r="D54" s="97" t="s">
        <v>237</v>
      </c>
      <c r="E54" s="148">
        <f t="shared" si="2"/>
        <v>0</v>
      </c>
      <c r="F54" s="168"/>
      <c r="G54" s="169"/>
      <c r="H54" s="169"/>
      <c r="I54" s="170"/>
      <c r="J54" s="78">
        <f>K54+L54+M54+N54</f>
        <v>0</v>
      </c>
      <c r="K54" s="120"/>
      <c r="L54" s="121"/>
      <c r="M54" s="121"/>
      <c r="N54" s="122"/>
    </row>
    <row r="55" spans="2:14" ht="18.75" customHeight="1" thickBot="1">
      <c r="B55" s="423"/>
      <c r="C55" s="3" t="s">
        <v>187</v>
      </c>
      <c r="D55" s="97" t="s">
        <v>238</v>
      </c>
      <c r="E55" s="148">
        <f t="shared" si="2"/>
        <v>25000</v>
      </c>
      <c r="F55" s="168">
        <v>25000</v>
      </c>
      <c r="G55" s="169"/>
      <c r="H55" s="169"/>
      <c r="I55" s="170"/>
      <c r="J55" s="148">
        <f>SUM(K55:N55)</f>
        <v>0</v>
      </c>
      <c r="K55" s="50"/>
      <c r="L55" s="51"/>
      <c r="M55" s="51"/>
      <c r="N55" s="103"/>
    </row>
    <row r="56" spans="2:14" ht="12" customHeight="1" thickBot="1">
      <c r="B56" s="423"/>
      <c r="C56" s="3" t="s">
        <v>187</v>
      </c>
      <c r="D56" s="97" t="s">
        <v>239</v>
      </c>
      <c r="E56" s="148">
        <f t="shared" si="2"/>
        <v>0</v>
      </c>
      <c r="F56" s="56"/>
      <c r="G56" s="56"/>
      <c r="H56" s="56"/>
      <c r="I56" s="56"/>
      <c r="J56" s="171">
        <f>SUM(K56:N56)</f>
        <v>0</v>
      </c>
      <c r="K56" s="54"/>
      <c r="L56" s="54"/>
      <c r="M56" s="54"/>
      <c r="N56" s="54"/>
    </row>
    <row r="57" spans="2:14" ht="12" customHeight="1" thickBot="1">
      <c r="B57" s="423"/>
      <c r="C57" s="172" t="s">
        <v>187</v>
      </c>
      <c r="D57" s="173" t="s">
        <v>240</v>
      </c>
      <c r="E57" s="148">
        <f t="shared" si="2"/>
        <v>12495.902999999998</v>
      </c>
      <c r="F57" s="98">
        <f>12495.9/4</f>
        <v>3123.975</v>
      </c>
      <c r="G57" s="98">
        <v>3123.978</v>
      </c>
      <c r="H57" s="98">
        <v>3123.98</v>
      </c>
      <c r="I57" s="174">
        <v>3123.97</v>
      </c>
      <c r="J57" s="175">
        <f>SUM(K57:N57)</f>
        <v>0</v>
      </c>
      <c r="K57" s="50"/>
      <c r="L57" s="51"/>
      <c r="M57" s="51"/>
      <c r="N57" s="103"/>
    </row>
    <row r="58" spans="2:14" ht="15.75" customHeight="1" thickBot="1">
      <c r="B58" s="424"/>
      <c r="C58" s="111" t="s">
        <v>187</v>
      </c>
      <c r="D58" s="82" t="s">
        <v>241</v>
      </c>
      <c r="E58" s="148"/>
      <c r="F58" s="128"/>
      <c r="G58" s="129"/>
      <c r="H58" s="129"/>
      <c r="I58" s="176"/>
      <c r="J58" s="148"/>
      <c r="K58" s="135"/>
      <c r="L58" s="136"/>
      <c r="M58" s="136"/>
      <c r="N58" s="177"/>
    </row>
    <row r="59" spans="2:14" ht="18" customHeight="1" thickBot="1">
      <c r="B59" s="178">
        <v>310300</v>
      </c>
      <c r="C59" s="179" t="s">
        <v>187</v>
      </c>
      <c r="D59" s="138" t="s">
        <v>242</v>
      </c>
      <c r="E59" s="139">
        <f aca="true" t="shared" si="3" ref="E59:E69">SUM(F59:I59)</f>
        <v>0</v>
      </c>
      <c r="F59" s="180"/>
      <c r="G59" s="181"/>
      <c r="H59" s="182"/>
      <c r="I59" s="183"/>
      <c r="J59" s="139">
        <f aca="true" t="shared" si="4" ref="J59:J65">K59+L59+M59+N59</f>
        <v>0</v>
      </c>
      <c r="K59" s="28"/>
      <c r="L59" s="29"/>
      <c r="M59" s="29"/>
      <c r="N59" s="30"/>
    </row>
    <row r="60" spans="2:14" ht="21" customHeight="1" thickBot="1">
      <c r="B60" s="425" t="s">
        <v>243</v>
      </c>
      <c r="C60" s="146" t="s">
        <v>187</v>
      </c>
      <c r="D60" s="147" t="s">
        <v>244</v>
      </c>
      <c r="E60" s="139">
        <f t="shared" si="3"/>
        <v>0</v>
      </c>
      <c r="F60" s="94">
        <f>SUM(F61:F74)</f>
        <v>0</v>
      </c>
      <c r="G60" s="92">
        <f>SUM(G61:G74)</f>
        <v>0</v>
      </c>
      <c r="H60" s="92">
        <f>SUM(H61:H74)</f>
        <v>0</v>
      </c>
      <c r="I60" s="93">
        <f>SUM(I61:I74)</f>
        <v>0</v>
      </c>
      <c r="J60" s="18">
        <f>K60+L60+M60+N60</f>
        <v>231315</v>
      </c>
      <c r="K60" s="94">
        <f>SUM(K61:K74)</f>
        <v>75315</v>
      </c>
      <c r="L60" s="92">
        <f>SUM(L61:L74)</f>
        <v>138000</v>
      </c>
      <c r="M60" s="92">
        <f>SUM(M61:M74)</f>
        <v>18000</v>
      </c>
      <c r="N60" s="14">
        <f>SUM(N61:N74)</f>
        <v>0</v>
      </c>
    </row>
    <row r="61" spans="2:14" ht="15" customHeight="1" thickBot="1">
      <c r="B61" s="426"/>
      <c r="C61" s="39" t="s">
        <v>187</v>
      </c>
      <c r="D61" s="40" t="s">
        <v>245</v>
      </c>
      <c r="E61" s="41">
        <f t="shared" si="3"/>
        <v>0</v>
      </c>
      <c r="F61" s="46"/>
      <c r="G61" s="47"/>
      <c r="H61" s="47"/>
      <c r="I61" s="119"/>
      <c r="J61" s="45">
        <f t="shared" si="4"/>
        <v>13000</v>
      </c>
      <c r="K61" s="46">
        <v>13000</v>
      </c>
      <c r="L61" s="47"/>
      <c r="M61" s="47"/>
      <c r="N61" s="48"/>
    </row>
    <row r="62" spans="2:14" ht="14.25" customHeight="1" thickBot="1">
      <c r="B62" s="426"/>
      <c r="C62" s="39" t="s">
        <v>187</v>
      </c>
      <c r="D62" s="40" t="s">
        <v>246</v>
      </c>
      <c r="E62" s="49">
        <f t="shared" si="3"/>
        <v>0</v>
      </c>
      <c r="F62" s="131"/>
      <c r="G62" s="132"/>
      <c r="H62" s="132"/>
      <c r="I62" s="133"/>
      <c r="J62" s="78">
        <f>K62+L62+M62+N62</f>
        <v>0</v>
      </c>
      <c r="K62" s="53"/>
      <c r="L62" s="54"/>
      <c r="M62" s="54"/>
      <c r="N62" s="55"/>
    </row>
    <row r="63" spans="2:14" ht="17.25" customHeight="1" thickBot="1">
      <c r="B63" s="426"/>
      <c r="C63" s="39" t="s">
        <v>187</v>
      </c>
      <c r="D63" s="40" t="s">
        <v>247</v>
      </c>
      <c r="E63" s="49">
        <f t="shared" si="3"/>
        <v>0</v>
      </c>
      <c r="F63" s="131"/>
      <c r="G63" s="132"/>
      <c r="H63" s="132"/>
      <c r="I63" s="133"/>
      <c r="J63" s="45">
        <f>K63+L63+M63+N63</f>
        <v>6000</v>
      </c>
      <c r="K63" s="53"/>
      <c r="L63" s="54">
        <v>6000</v>
      </c>
      <c r="M63" s="54"/>
      <c r="N63" s="55"/>
    </row>
    <row r="64" spans="2:14" ht="14.25" customHeight="1" thickBot="1">
      <c r="B64" s="426"/>
      <c r="C64" s="39" t="s">
        <v>187</v>
      </c>
      <c r="D64" s="40" t="s">
        <v>248</v>
      </c>
      <c r="E64" s="49">
        <f t="shared" si="3"/>
        <v>0</v>
      </c>
      <c r="F64" s="131"/>
      <c r="G64" s="132"/>
      <c r="H64" s="132"/>
      <c r="I64" s="133"/>
      <c r="J64" s="45">
        <f t="shared" si="4"/>
        <v>19200</v>
      </c>
      <c r="K64" s="53">
        <v>19200</v>
      </c>
      <c r="L64" s="54"/>
      <c r="M64" s="54"/>
      <c r="N64" s="55"/>
    </row>
    <row r="65" spans="2:14" ht="13.5" customHeight="1" thickBot="1">
      <c r="B65" s="426"/>
      <c r="C65" s="39" t="s">
        <v>187</v>
      </c>
      <c r="D65" s="40" t="s">
        <v>249</v>
      </c>
      <c r="E65" s="49">
        <f t="shared" si="3"/>
        <v>0</v>
      </c>
      <c r="F65" s="131"/>
      <c r="G65" s="132"/>
      <c r="H65" s="132"/>
      <c r="I65" s="133"/>
      <c r="J65" s="45">
        <f t="shared" si="4"/>
        <v>0</v>
      </c>
      <c r="K65" s="53"/>
      <c r="L65" s="54"/>
      <c r="M65" s="54"/>
      <c r="N65" s="55"/>
    </row>
    <row r="66" spans="2:14" ht="15" customHeight="1" thickBot="1">
      <c r="B66" s="426"/>
      <c r="C66" s="39" t="s">
        <v>187</v>
      </c>
      <c r="D66" s="40" t="s">
        <v>250</v>
      </c>
      <c r="E66" s="49">
        <f t="shared" si="3"/>
        <v>0</v>
      </c>
      <c r="F66" s="131"/>
      <c r="G66" s="132"/>
      <c r="H66" s="132"/>
      <c r="I66" s="133"/>
      <c r="J66" s="78">
        <f>SUM(K66:N66)</f>
        <v>36000</v>
      </c>
      <c r="K66" s="53">
        <f>36000/2</f>
        <v>18000</v>
      </c>
      <c r="L66" s="54"/>
      <c r="M66" s="54">
        <v>18000</v>
      </c>
      <c r="N66" s="55"/>
    </row>
    <row r="67" spans="2:14" ht="15" customHeight="1" thickBot="1">
      <c r="B67" s="426"/>
      <c r="C67" s="39" t="s">
        <v>187</v>
      </c>
      <c r="D67" s="40" t="s">
        <v>251</v>
      </c>
      <c r="E67" s="49">
        <f t="shared" si="3"/>
        <v>0</v>
      </c>
      <c r="F67" s="131"/>
      <c r="G67" s="132"/>
      <c r="H67" s="132"/>
      <c r="I67" s="133"/>
      <c r="J67" s="78">
        <f>SUM(K67:N67)</f>
        <v>0</v>
      </c>
      <c r="K67" s="53"/>
      <c r="L67" s="54"/>
      <c r="M67" s="54"/>
      <c r="N67" s="55"/>
    </row>
    <row r="68" spans="2:14" ht="15.75" customHeight="1" thickBot="1">
      <c r="B68" s="426"/>
      <c r="C68" s="39" t="s">
        <v>187</v>
      </c>
      <c r="D68" s="40" t="s">
        <v>252</v>
      </c>
      <c r="E68" s="49">
        <f t="shared" si="3"/>
        <v>0</v>
      </c>
      <c r="F68" s="53"/>
      <c r="G68" s="54"/>
      <c r="H68" s="54" t="s">
        <v>233</v>
      </c>
      <c r="I68" s="59"/>
      <c r="J68" s="78">
        <f>SUM(K68:N68)</f>
        <v>0</v>
      </c>
      <c r="K68" s="131"/>
      <c r="L68" s="132"/>
      <c r="M68" s="132"/>
      <c r="N68" s="113"/>
    </row>
    <row r="69" spans="2:14" ht="15.75" customHeight="1" thickBot="1">
      <c r="B69" s="426"/>
      <c r="C69" s="39" t="s">
        <v>187</v>
      </c>
      <c r="D69" s="40" t="s">
        <v>253</v>
      </c>
      <c r="E69" s="49">
        <f t="shared" si="3"/>
        <v>0</v>
      </c>
      <c r="F69" s="131"/>
      <c r="G69" s="132"/>
      <c r="H69" s="132"/>
      <c r="I69" s="133"/>
      <c r="J69" s="78">
        <f>SUM(K69:N69)</f>
        <v>80015</v>
      </c>
      <c r="K69" s="149">
        <v>17615</v>
      </c>
      <c r="L69" s="150">
        <v>62400</v>
      </c>
      <c r="M69" s="150"/>
      <c r="N69" s="184"/>
    </row>
    <row r="70" spans="2:14" ht="13.5" customHeight="1" thickBot="1">
      <c r="B70" s="426"/>
      <c r="C70" s="4" t="s">
        <v>187</v>
      </c>
      <c r="D70" s="185" t="s">
        <v>254</v>
      </c>
      <c r="E70" s="154"/>
      <c r="F70" s="120"/>
      <c r="G70" s="132"/>
      <c r="H70" s="132"/>
      <c r="I70" s="133"/>
      <c r="J70" s="45">
        <f>K70+L70+M70+N70</f>
        <v>0</v>
      </c>
      <c r="K70" s="53"/>
      <c r="L70" s="54"/>
      <c r="M70" s="54"/>
      <c r="N70" s="55"/>
    </row>
    <row r="71" spans="2:14" ht="12.75" customHeight="1" thickBot="1">
      <c r="B71" s="426"/>
      <c r="C71" s="39" t="s">
        <v>187</v>
      </c>
      <c r="D71" s="40" t="s">
        <v>255</v>
      </c>
      <c r="E71" s="49">
        <f aca="true" t="shared" si="5" ref="E71:E92">SUM(F71:I71)</f>
        <v>0</v>
      </c>
      <c r="F71" s="131"/>
      <c r="G71" s="132"/>
      <c r="H71" s="132"/>
      <c r="I71" s="133"/>
      <c r="J71" s="78">
        <f aca="true" t="shared" si="6" ref="J71:J92">SUM(K71:N71)</f>
        <v>0</v>
      </c>
      <c r="K71" s="53"/>
      <c r="L71" s="54"/>
      <c r="M71" s="54"/>
      <c r="N71" s="55"/>
    </row>
    <row r="72" spans="2:14" ht="16.5" customHeight="1" thickBot="1">
      <c r="B72" s="426"/>
      <c r="C72" s="39" t="s">
        <v>187</v>
      </c>
      <c r="D72" s="40" t="s">
        <v>256</v>
      </c>
      <c r="E72" s="49">
        <f t="shared" si="5"/>
        <v>0</v>
      </c>
      <c r="F72" s="131"/>
      <c r="G72" s="132"/>
      <c r="H72" s="132"/>
      <c r="I72" s="133"/>
      <c r="J72" s="78">
        <f>SUM(K72:N72)</f>
        <v>69600</v>
      </c>
      <c r="K72" s="53"/>
      <c r="L72" s="54">
        <v>69600</v>
      </c>
      <c r="M72" s="54"/>
      <c r="N72" s="55"/>
    </row>
    <row r="73" spans="2:14" ht="15" customHeight="1" thickBot="1">
      <c r="B73" s="426"/>
      <c r="C73" s="60" t="s">
        <v>187</v>
      </c>
      <c r="D73" s="61" t="s">
        <v>257</v>
      </c>
      <c r="E73" s="62">
        <f t="shared" si="5"/>
        <v>0</v>
      </c>
      <c r="F73" s="50"/>
      <c r="G73" s="51"/>
      <c r="H73" s="51"/>
      <c r="I73" s="52"/>
      <c r="J73" s="78">
        <f t="shared" si="6"/>
        <v>7500</v>
      </c>
      <c r="K73" s="53">
        <v>7500</v>
      </c>
      <c r="L73" s="54"/>
      <c r="M73" s="54"/>
      <c r="N73" s="68"/>
    </row>
    <row r="74" spans="2:14" ht="13.5" customHeight="1" thickBot="1">
      <c r="B74" s="427"/>
      <c r="C74" s="186" t="s">
        <v>187</v>
      </c>
      <c r="D74" s="187" t="s">
        <v>258</v>
      </c>
      <c r="E74" s="45">
        <f t="shared" si="5"/>
        <v>0</v>
      </c>
      <c r="F74" s="135"/>
      <c r="G74" s="136"/>
      <c r="H74" s="136"/>
      <c r="I74" s="137"/>
      <c r="J74" s="78">
        <f t="shared" si="6"/>
        <v>0</v>
      </c>
      <c r="K74" s="63"/>
      <c r="L74" s="64"/>
      <c r="M74" s="64"/>
      <c r="N74" s="188"/>
    </row>
    <row r="75" spans="2:14" ht="14.25" customHeight="1" thickBot="1">
      <c r="B75" s="178">
        <v>340300</v>
      </c>
      <c r="C75" s="179" t="s">
        <v>187</v>
      </c>
      <c r="D75" s="185" t="s">
        <v>259</v>
      </c>
      <c r="E75" s="45">
        <f t="shared" si="5"/>
        <v>0</v>
      </c>
      <c r="F75" s="135"/>
      <c r="G75" s="136"/>
      <c r="H75" s="136"/>
      <c r="I75" s="137"/>
      <c r="J75" s="14">
        <f t="shared" si="6"/>
        <v>0</v>
      </c>
      <c r="K75" s="189"/>
      <c r="L75" s="190"/>
      <c r="M75" s="190"/>
      <c r="N75" s="191"/>
    </row>
    <row r="76" spans="2:14" ht="15.75" customHeight="1" thickBot="1">
      <c r="B76" s="86">
        <v>340500</v>
      </c>
      <c r="C76" s="70" t="s">
        <v>187</v>
      </c>
      <c r="D76" s="71" t="s">
        <v>260</v>
      </c>
      <c r="E76" s="14">
        <f t="shared" si="5"/>
        <v>40500</v>
      </c>
      <c r="F76" s="19">
        <f>40500/4</f>
        <v>10125</v>
      </c>
      <c r="G76" s="20">
        <v>10125</v>
      </c>
      <c r="H76" s="20">
        <v>10125</v>
      </c>
      <c r="I76" s="192">
        <v>10125</v>
      </c>
      <c r="J76" s="14">
        <f>SUM(K76:N76)</f>
        <v>61138.8</v>
      </c>
      <c r="K76" s="25">
        <f>61138.8/4</f>
        <v>15284.7</v>
      </c>
      <c r="L76" s="26">
        <v>15284.7</v>
      </c>
      <c r="M76" s="26">
        <v>15284.7</v>
      </c>
      <c r="N76" s="193">
        <v>15284.7</v>
      </c>
    </row>
    <row r="77" spans="2:14" ht="15.75" customHeight="1" thickBot="1">
      <c r="B77" s="415" t="s">
        <v>261</v>
      </c>
      <c r="C77" s="146" t="s">
        <v>187</v>
      </c>
      <c r="D77" s="147" t="s">
        <v>262</v>
      </c>
      <c r="E77" s="14">
        <f t="shared" si="5"/>
        <v>283620</v>
      </c>
      <c r="F77" s="94">
        <f>SUM(F78:F92)</f>
        <v>80320</v>
      </c>
      <c r="G77" s="94">
        <f>SUM(G78:G92)</f>
        <v>90750</v>
      </c>
      <c r="H77" s="94">
        <f>SUM(H78:H92)</f>
        <v>112550</v>
      </c>
      <c r="I77" s="94">
        <f>SUM(I78:I92)</f>
        <v>0</v>
      </c>
      <c r="J77" s="14">
        <f>SUM(K77:N77)</f>
        <v>54786</v>
      </c>
      <c r="K77" s="94">
        <f>K78+K79+K80+K81+K82+K83+K84+K85+K86+K87+K88+K89+K90+K91+K92</f>
        <v>2565</v>
      </c>
      <c r="L77" s="92">
        <f>L78+L79+L80+L81+L82+L83+L84+L85+L86+L87+L88+L89+L90+L91+L92</f>
        <v>26320</v>
      </c>
      <c r="M77" s="92">
        <f>M78+M79+M80+M81+M82+M83+M84+M85+M86+M87+M88+M89+M90+M91+M92</f>
        <v>25901</v>
      </c>
      <c r="N77" s="14">
        <f>N78+N79+N80+N81+N82+N83+N84+N85+N86+N87+N88+N89+N90+N91+N92</f>
        <v>0</v>
      </c>
    </row>
    <row r="78" spans="2:14" ht="12.75" customHeight="1" thickBot="1">
      <c r="B78" s="416"/>
      <c r="C78" s="5" t="s">
        <v>187</v>
      </c>
      <c r="D78" s="82" t="s">
        <v>263</v>
      </c>
      <c r="E78" s="41">
        <f t="shared" si="5"/>
        <v>90750</v>
      </c>
      <c r="F78" s="46"/>
      <c r="G78" s="47">
        <v>90750</v>
      </c>
      <c r="H78" s="47"/>
      <c r="I78" s="119"/>
      <c r="J78" s="78">
        <f t="shared" si="6"/>
        <v>0</v>
      </c>
      <c r="K78" s="131"/>
      <c r="L78" s="132"/>
      <c r="M78" s="132"/>
      <c r="N78" s="113"/>
    </row>
    <row r="79" spans="2:14" ht="16.5" customHeight="1" thickBot="1">
      <c r="B79" s="417"/>
      <c r="C79" s="39" t="s">
        <v>187</v>
      </c>
      <c r="D79" s="40" t="s">
        <v>264</v>
      </c>
      <c r="E79" s="194">
        <f t="shared" si="5"/>
        <v>0</v>
      </c>
      <c r="F79" s="131"/>
      <c r="G79" s="132"/>
      <c r="H79" s="132"/>
      <c r="I79" s="133"/>
      <c r="J79" s="78">
        <f t="shared" si="6"/>
        <v>0</v>
      </c>
      <c r="K79" s="131"/>
      <c r="L79" s="132"/>
      <c r="M79" s="132"/>
      <c r="N79" s="113"/>
    </row>
    <row r="80" spans="2:14" ht="15.75" customHeight="1" thickBot="1">
      <c r="B80" s="417"/>
      <c r="C80" s="39" t="s">
        <v>187</v>
      </c>
      <c r="D80" s="40" t="s">
        <v>265</v>
      </c>
      <c r="E80" s="49">
        <f t="shared" si="5"/>
        <v>61880</v>
      </c>
      <c r="F80" s="53"/>
      <c r="G80" s="53"/>
      <c r="H80" s="53">
        <v>61880</v>
      </c>
      <c r="I80" s="59"/>
      <c r="J80" s="78">
        <f t="shared" si="6"/>
        <v>0</v>
      </c>
      <c r="K80" s="131"/>
      <c r="L80" s="132"/>
      <c r="M80" s="132"/>
      <c r="N80" s="113"/>
    </row>
    <row r="81" spans="2:14" ht="18" customHeight="1" thickBot="1">
      <c r="B81" s="417"/>
      <c r="C81" s="39" t="s">
        <v>187</v>
      </c>
      <c r="D81" s="195" t="s">
        <v>266</v>
      </c>
      <c r="E81" s="49">
        <f>SUM(F81:I81)</f>
        <v>27550</v>
      </c>
      <c r="F81" s="53"/>
      <c r="G81" s="54"/>
      <c r="H81" s="54">
        <v>27550</v>
      </c>
      <c r="I81" s="59"/>
      <c r="J81" s="78">
        <f t="shared" si="6"/>
        <v>0</v>
      </c>
      <c r="K81" s="131"/>
      <c r="L81" s="132"/>
      <c r="M81" s="132"/>
      <c r="N81" s="113"/>
    </row>
    <row r="82" spans="2:14" ht="16.5" customHeight="1" thickBot="1">
      <c r="B82" s="417"/>
      <c r="C82" s="39" t="s">
        <v>187</v>
      </c>
      <c r="D82" s="195" t="s">
        <v>267</v>
      </c>
      <c r="E82" s="49">
        <f t="shared" si="5"/>
        <v>0</v>
      </c>
      <c r="F82" s="131"/>
      <c r="G82" s="132"/>
      <c r="H82" s="132"/>
      <c r="I82" s="133"/>
      <c r="J82" s="78">
        <f>SUM(K82:N82)</f>
        <v>2250</v>
      </c>
      <c r="K82" s="53"/>
      <c r="L82" s="54"/>
      <c r="M82" s="54">
        <v>2250</v>
      </c>
      <c r="N82" s="55"/>
    </row>
    <row r="83" spans="2:14" ht="15" customHeight="1" thickBot="1">
      <c r="B83" s="417"/>
      <c r="C83" s="39" t="s">
        <v>187</v>
      </c>
      <c r="D83" s="40" t="s">
        <v>268</v>
      </c>
      <c r="E83" s="49">
        <f>SUM(F83:I83)</f>
        <v>57200</v>
      </c>
      <c r="F83" s="53">
        <v>57200</v>
      </c>
      <c r="G83" s="54"/>
      <c r="H83" s="54"/>
      <c r="I83" s="59"/>
      <c r="J83" s="78">
        <f t="shared" si="6"/>
        <v>0</v>
      </c>
      <c r="K83" s="196"/>
      <c r="L83" s="197"/>
      <c r="M83" s="197"/>
      <c r="N83" s="112"/>
    </row>
    <row r="84" spans="2:14" ht="17.25" customHeight="1" thickBot="1">
      <c r="B84" s="417"/>
      <c r="C84" s="39" t="s">
        <v>187</v>
      </c>
      <c r="D84" s="40" t="s">
        <v>269</v>
      </c>
      <c r="E84" s="49">
        <f t="shared" si="5"/>
        <v>0</v>
      </c>
      <c r="F84" s="59"/>
      <c r="G84" s="59"/>
      <c r="H84" s="59"/>
      <c r="I84" s="59"/>
      <c r="J84" s="78">
        <f>SUM(K84:N84)</f>
        <v>20170</v>
      </c>
      <c r="K84" s="53"/>
      <c r="L84" s="54">
        <v>20170</v>
      </c>
      <c r="M84" s="54"/>
      <c r="N84" s="55"/>
    </row>
    <row r="85" spans="2:14" ht="15.75" customHeight="1" thickBot="1">
      <c r="B85" s="417"/>
      <c r="C85" s="39" t="s">
        <v>187</v>
      </c>
      <c r="D85" s="40" t="s">
        <v>270</v>
      </c>
      <c r="E85" s="49">
        <f t="shared" si="5"/>
        <v>0</v>
      </c>
      <c r="F85" s="131"/>
      <c r="G85" s="132"/>
      <c r="H85" s="132"/>
      <c r="I85" s="133"/>
      <c r="J85" s="78">
        <f>SUM(K85:N85)</f>
        <v>21086</v>
      </c>
      <c r="K85" s="53"/>
      <c r="L85" s="54"/>
      <c r="M85" s="54">
        <v>21086</v>
      </c>
      <c r="N85" s="55"/>
    </row>
    <row r="86" spans="2:14" ht="18" customHeight="1" thickBot="1">
      <c r="B86" s="417"/>
      <c r="C86" s="39" t="s">
        <v>187</v>
      </c>
      <c r="D86" s="40" t="s">
        <v>271</v>
      </c>
      <c r="E86" s="49">
        <f t="shared" si="5"/>
        <v>46240</v>
      </c>
      <c r="F86" s="53">
        <f>46240/2</f>
        <v>23120</v>
      </c>
      <c r="G86" s="54"/>
      <c r="H86" s="54">
        <v>23120</v>
      </c>
      <c r="I86" s="59"/>
      <c r="J86" s="78">
        <f t="shared" si="6"/>
        <v>0</v>
      </c>
      <c r="K86" s="56"/>
      <c r="L86" s="57"/>
      <c r="M86" s="57"/>
      <c r="N86" s="198"/>
    </row>
    <row r="87" spans="2:14" ht="14.25" customHeight="1" thickBot="1">
      <c r="B87" s="417"/>
      <c r="C87" s="39" t="s">
        <v>187</v>
      </c>
      <c r="D87" s="40" t="s">
        <v>272</v>
      </c>
      <c r="E87" s="49">
        <f t="shared" si="5"/>
        <v>0</v>
      </c>
      <c r="F87" s="56"/>
      <c r="G87" s="57"/>
      <c r="H87" s="57"/>
      <c r="I87" s="198"/>
      <c r="J87" s="78">
        <f t="shared" si="6"/>
        <v>0</v>
      </c>
      <c r="K87" s="53"/>
      <c r="L87" s="54"/>
      <c r="M87" s="54"/>
      <c r="N87" s="55"/>
    </row>
    <row r="88" spans="2:14" ht="15" customHeight="1" thickBot="1">
      <c r="B88" s="417"/>
      <c r="C88" s="39" t="s">
        <v>187</v>
      </c>
      <c r="D88" s="40" t="s">
        <v>273</v>
      </c>
      <c r="E88" s="49">
        <f t="shared" si="5"/>
        <v>0</v>
      </c>
      <c r="F88" s="56"/>
      <c r="G88" s="57"/>
      <c r="H88" s="57"/>
      <c r="I88" s="58"/>
      <c r="J88" s="78">
        <f>SUM(K88:N88)</f>
        <v>200</v>
      </c>
      <c r="K88" s="53"/>
      <c r="L88" s="54">
        <v>200</v>
      </c>
      <c r="M88" s="54"/>
      <c r="N88" s="55"/>
    </row>
    <row r="89" spans="2:14" ht="16.5" customHeight="1" thickBot="1">
      <c r="B89" s="417"/>
      <c r="C89" s="39" t="s">
        <v>187</v>
      </c>
      <c r="D89" s="40" t="s">
        <v>274</v>
      </c>
      <c r="E89" s="49">
        <f t="shared" si="5"/>
        <v>0</v>
      </c>
      <c r="F89" s="53"/>
      <c r="G89" s="54"/>
      <c r="H89" s="54"/>
      <c r="I89" s="59"/>
      <c r="J89" s="78">
        <f t="shared" si="6"/>
        <v>0</v>
      </c>
      <c r="K89" s="56"/>
      <c r="L89" s="57"/>
      <c r="M89" s="57"/>
      <c r="N89" s="198"/>
    </row>
    <row r="90" spans="2:14" ht="15.75" customHeight="1" thickBot="1">
      <c r="B90" s="417"/>
      <c r="C90" s="39" t="s">
        <v>187</v>
      </c>
      <c r="D90" s="40" t="s">
        <v>275</v>
      </c>
      <c r="E90" s="49">
        <f t="shared" si="5"/>
        <v>0</v>
      </c>
      <c r="F90" s="53"/>
      <c r="G90" s="54"/>
      <c r="H90" s="54"/>
      <c r="I90" s="59"/>
      <c r="J90" s="78">
        <f>SUM(K90:N90)</f>
        <v>11080</v>
      </c>
      <c r="K90" s="53">
        <f>5130/2</f>
        <v>2565</v>
      </c>
      <c r="L90" s="54">
        <v>5950</v>
      </c>
      <c r="M90" s="54">
        <v>2565</v>
      </c>
      <c r="N90" s="55"/>
    </row>
    <row r="91" spans="2:14" ht="14.25" customHeight="1" thickBot="1">
      <c r="B91" s="418"/>
      <c r="C91" s="60" t="s">
        <v>187</v>
      </c>
      <c r="D91" s="199" t="s">
        <v>276</v>
      </c>
      <c r="E91" s="49">
        <f t="shared" si="5"/>
        <v>0</v>
      </c>
      <c r="F91" s="56"/>
      <c r="G91" s="57"/>
      <c r="H91" s="57"/>
      <c r="I91" s="58"/>
      <c r="J91" s="78">
        <f t="shared" si="6"/>
        <v>0</v>
      </c>
      <c r="K91" s="66"/>
      <c r="L91" s="67"/>
      <c r="M91" s="67"/>
      <c r="N91" s="68"/>
    </row>
    <row r="92" spans="2:14" ht="15.75" customHeight="1" thickBot="1">
      <c r="B92" s="419"/>
      <c r="C92" s="186" t="s">
        <v>187</v>
      </c>
      <c r="D92" s="187" t="s">
        <v>277</v>
      </c>
      <c r="E92" s="49">
        <f t="shared" si="5"/>
        <v>0</v>
      </c>
      <c r="F92" s="53"/>
      <c r="G92" s="54"/>
      <c r="H92" s="54"/>
      <c r="I92" s="59"/>
      <c r="J92" s="78">
        <f t="shared" si="6"/>
        <v>0</v>
      </c>
      <c r="K92" s="135"/>
      <c r="L92" s="136"/>
      <c r="M92" s="136"/>
      <c r="N92" s="177"/>
    </row>
    <row r="93" spans="4:14" ht="12.75"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</row>
  </sheetData>
  <sheetProtection/>
  <mergeCells count="19">
    <mergeCell ref="B2:N2"/>
    <mergeCell ref="B3:B5"/>
    <mergeCell ref="C3:C5"/>
    <mergeCell ref="D3:D5"/>
    <mergeCell ref="E3:I3"/>
    <mergeCell ref="J3:N3"/>
    <mergeCell ref="E4:E5"/>
    <mergeCell ref="F4:I4"/>
    <mergeCell ref="J4:J5"/>
    <mergeCell ref="K4:N4"/>
    <mergeCell ref="B77:B92"/>
    <mergeCell ref="B25:B38"/>
    <mergeCell ref="B41:B51"/>
    <mergeCell ref="B52:B58"/>
    <mergeCell ref="B60:B74"/>
    <mergeCell ref="B6:D6"/>
    <mergeCell ref="B10:B15"/>
    <mergeCell ref="B17:B18"/>
    <mergeCell ref="B21:B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7"/>
  <sheetViews>
    <sheetView tabSelected="1" view="pageBreakPreview" zoomScale="87" zoomScaleSheetLayoutView="87" workbookViewId="0" topLeftCell="A1">
      <selection activeCell="A89" sqref="A1:IV16384"/>
    </sheetView>
  </sheetViews>
  <sheetFormatPr defaultColWidth="9.00390625" defaultRowHeight="12.75"/>
  <cols>
    <col min="1" max="1" width="11.625" style="295" customWidth="1"/>
    <col min="2" max="2" width="52.125" style="296" customWidth="1"/>
    <col min="3" max="3" width="8.00390625" style="295" bestFit="1" customWidth="1"/>
    <col min="4" max="4" width="9.125" style="295" customWidth="1"/>
    <col min="5" max="5" width="16.00390625" style="295" customWidth="1"/>
    <col min="6" max="6" width="11.875" style="295" bestFit="1" customWidth="1"/>
    <col min="7" max="16384" width="9.125" style="296" customWidth="1"/>
  </cols>
  <sheetData>
    <row r="1" spans="1:5" ht="15.75">
      <c r="A1" s="294"/>
      <c r="B1" s="463" t="s">
        <v>135</v>
      </c>
      <c r="C1" s="463"/>
      <c r="D1" s="463"/>
      <c r="E1" s="294"/>
    </row>
    <row r="2" spans="1:5" ht="15.75" customHeight="1">
      <c r="A2" s="294"/>
      <c r="B2" s="463"/>
      <c r="C2" s="463"/>
      <c r="D2" s="463"/>
      <c r="E2" s="294"/>
    </row>
    <row r="3" ht="15.75" thickBot="1"/>
    <row r="4" spans="1:6" ht="15" customHeight="1">
      <c r="A4" s="464">
        <v>212200</v>
      </c>
      <c r="B4" s="297" t="s">
        <v>311</v>
      </c>
      <c r="C4" s="298"/>
      <c r="D4" s="298"/>
      <c r="E4" s="299"/>
      <c r="F4" s="300"/>
    </row>
    <row r="5" spans="1:6" ht="15" customHeight="1">
      <c r="A5" s="465"/>
      <c r="B5" s="301" t="s">
        <v>295</v>
      </c>
      <c r="C5" s="302"/>
      <c r="D5" s="302"/>
      <c r="E5" s="303">
        <v>7000</v>
      </c>
      <c r="F5" s="304"/>
    </row>
    <row r="6" spans="1:6" ht="15" customHeight="1">
      <c r="A6" s="465"/>
      <c r="B6" s="301" t="s">
        <v>144</v>
      </c>
      <c r="C6" s="302"/>
      <c r="D6" s="302"/>
      <c r="E6" s="305">
        <v>7000</v>
      </c>
      <c r="F6" s="304"/>
    </row>
    <row r="7" spans="1:6" ht="31.5">
      <c r="A7" s="464">
        <v>221000</v>
      </c>
      <c r="B7" s="306" t="s">
        <v>113</v>
      </c>
      <c r="C7" s="307"/>
      <c r="D7" s="307"/>
      <c r="E7" s="308">
        <v>18000</v>
      </c>
      <c r="F7" s="309"/>
    </row>
    <row r="8" spans="1:6" ht="15.75">
      <c r="A8" s="465"/>
      <c r="B8" s="306" t="s">
        <v>2</v>
      </c>
      <c r="C8" s="307">
        <v>24</v>
      </c>
      <c r="D8" s="307">
        <v>1550</v>
      </c>
      <c r="E8" s="308">
        <f>C8*D8</f>
        <v>37200</v>
      </c>
      <c r="F8" s="309" t="s">
        <v>3</v>
      </c>
    </row>
    <row r="9" spans="1:6" ht="15.75">
      <c r="A9" s="465"/>
      <c r="B9" s="310" t="s">
        <v>37</v>
      </c>
      <c r="C9" s="307">
        <v>50</v>
      </c>
      <c r="D9" s="307">
        <v>30</v>
      </c>
      <c r="E9" s="308">
        <f>C9*D9</f>
        <v>1500</v>
      </c>
      <c r="F9" s="309" t="s">
        <v>5</v>
      </c>
    </row>
    <row r="10" spans="1:6" ht="16.5" thickBot="1">
      <c r="A10" s="466"/>
      <c r="B10" s="311" t="s">
        <v>9</v>
      </c>
      <c r="C10" s="312"/>
      <c r="D10" s="312"/>
      <c r="E10" s="313">
        <f>SUM(E7:E9)</f>
        <v>56700</v>
      </c>
      <c r="F10" s="309"/>
    </row>
    <row r="11" spans="1:6" ht="15.75">
      <c r="A11" s="465">
        <v>222200</v>
      </c>
      <c r="B11" s="314"/>
      <c r="C11" s="315"/>
      <c r="D11" s="315"/>
      <c r="E11" s="316"/>
      <c r="F11" s="317"/>
    </row>
    <row r="12" spans="1:6" ht="15.75">
      <c r="A12" s="465"/>
      <c r="B12" s="318" t="s">
        <v>296</v>
      </c>
      <c r="C12" s="315"/>
      <c r="D12" s="315"/>
      <c r="E12" s="316">
        <v>7000</v>
      </c>
      <c r="F12" s="317"/>
    </row>
    <row r="13" spans="1:6" ht="16.5" thickBot="1">
      <c r="A13" s="466"/>
      <c r="B13" s="319"/>
      <c r="C13" s="320"/>
      <c r="D13" s="320"/>
      <c r="E13" s="321"/>
      <c r="F13" s="322"/>
    </row>
    <row r="14" spans="1:6" ht="15.75">
      <c r="A14" s="460">
        <v>225100</v>
      </c>
      <c r="B14" s="323" t="s">
        <v>159</v>
      </c>
      <c r="C14" s="324"/>
      <c r="D14" s="324"/>
      <c r="E14" s="325"/>
      <c r="F14" s="326"/>
    </row>
    <row r="15" spans="1:6" ht="13.5" customHeight="1">
      <c r="A15" s="461"/>
      <c r="B15" s="327" t="s">
        <v>31</v>
      </c>
      <c r="C15" s="307">
        <v>2</v>
      </c>
      <c r="D15" s="307">
        <v>3000</v>
      </c>
      <c r="E15" s="328">
        <v>16000</v>
      </c>
      <c r="F15" s="309" t="s">
        <v>5</v>
      </c>
    </row>
    <row r="16" spans="1:6" ht="15" customHeight="1">
      <c r="A16" s="461"/>
      <c r="B16" s="329" t="s">
        <v>119</v>
      </c>
      <c r="C16" s="307"/>
      <c r="D16" s="307"/>
      <c r="E16" s="328">
        <v>38828.79</v>
      </c>
      <c r="F16" s="309" t="s">
        <v>5</v>
      </c>
    </row>
    <row r="17" spans="1:6" ht="15" customHeight="1">
      <c r="A17" s="461"/>
      <c r="B17" s="330"/>
      <c r="C17" s="312"/>
      <c r="D17" s="312"/>
      <c r="E17" s="331"/>
      <c r="F17" s="309"/>
    </row>
    <row r="18" spans="1:6" ht="12.75" customHeight="1">
      <c r="A18" s="461"/>
      <c r="B18" s="332"/>
      <c r="C18" s="333"/>
      <c r="D18" s="333"/>
      <c r="E18" s="334"/>
      <c r="F18" s="335"/>
    </row>
    <row r="19" spans="1:6" ht="12" customHeight="1" thickBot="1">
      <c r="A19" s="462"/>
      <c r="B19" s="337" t="s">
        <v>144</v>
      </c>
      <c r="C19" s="307"/>
      <c r="D19" s="307"/>
      <c r="E19" s="338">
        <f>SUM(E15:E18)</f>
        <v>54828.79</v>
      </c>
      <c r="F19" s="309"/>
    </row>
    <row r="20" spans="1:6" ht="12.75" customHeight="1">
      <c r="A20" s="461">
        <v>226200</v>
      </c>
      <c r="B20" s="339"/>
      <c r="C20" s="340"/>
      <c r="D20" s="340"/>
      <c r="E20" s="341"/>
      <c r="F20" s="317"/>
    </row>
    <row r="21" spans="1:6" ht="12" customHeight="1">
      <c r="A21" s="461"/>
      <c r="B21" s="339" t="s">
        <v>314</v>
      </c>
      <c r="C21" s="340"/>
      <c r="D21" s="340"/>
      <c r="E21" s="341"/>
      <c r="F21" s="317"/>
    </row>
    <row r="22" spans="1:6" ht="12" customHeight="1">
      <c r="A22" s="461"/>
      <c r="B22" s="339"/>
      <c r="C22" s="340"/>
      <c r="D22" s="340"/>
      <c r="E22" s="341">
        <v>5000</v>
      </c>
      <c r="F22" s="317"/>
    </row>
    <row r="23" spans="1:6" ht="12" customHeight="1">
      <c r="A23" s="461"/>
      <c r="B23" s="339"/>
      <c r="C23" s="340"/>
      <c r="D23" s="340"/>
      <c r="E23" s="341"/>
      <c r="F23" s="317"/>
    </row>
    <row r="24" spans="1:6" ht="13.5" customHeight="1" thickBot="1">
      <c r="A24" s="467"/>
      <c r="B24" s="342" t="s">
        <v>9</v>
      </c>
      <c r="C24" s="343"/>
      <c r="D24" s="343"/>
      <c r="E24" s="344">
        <f>SUM(E22:E23)</f>
        <v>5000</v>
      </c>
      <c r="F24" s="322"/>
    </row>
    <row r="25" spans="1:6" ht="16.5" customHeight="1">
      <c r="A25" s="459">
        <v>226100</v>
      </c>
      <c r="B25" s="345" t="s">
        <v>158</v>
      </c>
      <c r="C25" s="298"/>
      <c r="D25" s="298"/>
      <c r="E25" s="299"/>
      <c r="F25" s="300"/>
    </row>
    <row r="26" spans="1:6" ht="15" customHeight="1">
      <c r="A26" s="457"/>
      <c r="B26" s="346" t="s">
        <v>38</v>
      </c>
      <c r="C26" s="347">
        <v>2</v>
      </c>
      <c r="D26" s="347">
        <v>1200</v>
      </c>
      <c r="E26" s="348">
        <f>C26*D26</f>
        <v>2400</v>
      </c>
      <c r="F26" s="309" t="s">
        <v>23</v>
      </c>
    </row>
    <row r="27" spans="1:6" ht="15" customHeight="1">
      <c r="A27" s="457"/>
      <c r="B27" s="346" t="s">
        <v>317</v>
      </c>
      <c r="C27" s="347">
        <v>2</v>
      </c>
      <c r="D27" s="347">
        <v>1300</v>
      </c>
      <c r="E27" s="348">
        <f>D27*C26:C27</f>
        <v>2600</v>
      </c>
      <c r="F27" s="309"/>
    </row>
    <row r="28" spans="1:6" ht="15.75">
      <c r="A28" s="457"/>
      <c r="B28" s="346" t="s">
        <v>39</v>
      </c>
      <c r="C28" s="347">
        <v>2</v>
      </c>
      <c r="D28" s="347">
        <v>899</v>
      </c>
      <c r="E28" s="348">
        <f>C28*D28</f>
        <v>1798</v>
      </c>
      <c r="F28" s="309" t="s">
        <v>23</v>
      </c>
    </row>
    <row r="29" spans="1:6" ht="15.75">
      <c r="A29" s="457"/>
      <c r="B29" s="346" t="s">
        <v>40</v>
      </c>
      <c r="C29" s="347">
        <v>2</v>
      </c>
      <c r="D29" s="347">
        <v>474.7</v>
      </c>
      <c r="E29" s="348">
        <f>C29*D29</f>
        <v>949.4</v>
      </c>
      <c r="F29" s="309" t="s">
        <v>24</v>
      </c>
    </row>
    <row r="30" spans="1:6" ht="15.75">
      <c r="A30" s="457"/>
      <c r="B30" s="346" t="s">
        <v>41</v>
      </c>
      <c r="C30" s="347">
        <v>2</v>
      </c>
      <c r="D30" s="347">
        <v>1409</v>
      </c>
      <c r="E30" s="348">
        <v>1409</v>
      </c>
      <c r="F30" s="309" t="s">
        <v>24</v>
      </c>
    </row>
    <row r="31" spans="1:6" ht="15.75">
      <c r="A31" s="457"/>
      <c r="B31" s="346" t="s">
        <v>42</v>
      </c>
      <c r="C31" s="347">
        <v>2</v>
      </c>
      <c r="D31" s="347">
        <v>821.5</v>
      </c>
      <c r="E31" s="348">
        <f>C31*D31</f>
        <v>1643</v>
      </c>
      <c r="F31" s="309" t="s">
        <v>23</v>
      </c>
    </row>
    <row r="32" spans="1:6" ht="15.75">
      <c r="A32" s="457"/>
      <c r="B32" s="346" t="s">
        <v>43</v>
      </c>
      <c r="C32" s="347">
        <v>2</v>
      </c>
      <c r="D32" s="347">
        <v>1188</v>
      </c>
      <c r="E32" s="348">
        <v>2376</v>
      </c>
      <c r="F32" s="309" t="s">
        <v>23</v>
      </c>
    </row>
    <row r="33" spans="1:6" ht="13.5" customHeight="1">
      <c r="A33" s="457"/>
      <c r="B33" s="346" t="s">
        <v>44</v>
      </c>
      <c r="C33" s="347">
        <v>2</v>
      </c>
      <c r="D33" s="347">
        <v>736</v>
      </c>
      <c r="E33" s="348">
        <f aca="true" t="shared" si="0" ref="E33:E44">C33*D33</f>
        <v>1472</v>
      </c>
      <c r="F33" s="309" t="s">
        <v>23</v>
      </c>
    </row>
    <row r="34" spans="1:6" ht="12.75" customHeight="1">
      <c r="A34" s="457"/>
      <c r="B34" s="346" t="s">
        <v>45</v>
      </c>
      <c r="C34" s="347">
        <v>2</v>
      </c>
      <c r="D34" s="347">
        <v>420</v>
      </c>
      <c r="E34" s="348">
        <f t="shared" si="0"/>
        <v>840</v>
      </c>
      <c r="F34" s="309" t="s">
        <v>23</v>
      </c>
    </row>
    <row r="35" spans="1:6" ht="15.75">
      <c r="A35" s="457"/>
      <c r="B35" s="346" t="s">
        <v>46</v>
      </c>
      <c r="C35" s="347">
        <v>2</v>
      </c>
      <c r="D35" s="347">
        <v>428.3</v>
      </c>
      <c r="E35" s="348">
        <f t="shared" si="0"/>
        <v>856.6</v>
      </c>
      <c r="F35" s="309" t="s">
        <v>24</v>
      </c>
    </row>
    <row r="36" spans="1:6" ht="15.75">
      <c r="A36" s="457"/>
      <c r="B36" s="346" t="s">
        <v>47</v>
      </c>
      <c r="C36" s="347">
        <v>2</v>
      </c>
      <c r="D36" s="347">
        <v>319</v>
      </c>
      <c r="E36" s="348">
        <f t="shared" si="0"/>
        <v>638</v>
      </c>
      <c r="F36" s="309" t="s">
        <v>23</v>
      </c>
    </row>
    <row r="37" spans="1:6" ht="15" customHeight="1">
      <c r="A37" s="457"/>
      <c r="B37" s="346" t="s">
        <v>48</v>
      </c>
      <c r="C37" s="347">
        <v>2</v>
      </c>
      <c r="D37" s="347">
        <v>430</v>
      </c>
      <c r="E37" s="348">
        <f t="shared" si="0"/>
        <v>860</v>
      </c>
      <c r="F37" s="309" t="s">
        <v>23</v>
      </c>
    </row>
    <row r="38" spans="1:6" ht="15.75">
      <c r="A38" s="457"/>
      <c r="B38" s="346" t="s">
        <v>49</v>
      </c>
      <c r="C38" s="347">
        <v>2</v>
      </c>
      <c r="D38" s="347">
        <v>436</v>
      </c>
      <c r="E38" s="348">
        <f t="shared" si="0"/>
        <v>872</v>
      </c>
      <c r="F38" s="309" t="s">
        <v>23</v>
      </c>
    </row>
    <row r="39" spans="1:6" ht="15.75">
      <c r="A39" s="457"/>
      <c r="B39" s="329" t="s">
        <v>50</v>
      </c>
      <c r="C39" s="347">
        <v>2</v>
      </c>
      <c r="D39" s="307">
        <v>764</v>
      </c>
      <c r="E39" s="348">
        <f t="shared" si="0"/>
        <v>1528</v>
      </c>
      <c r="F39" s="309" t="s">
        <v>23</v>
      </c>
    </row>
    <row r="40" spans="1:6" ht="15.75">
      <c r="A40" s="457"/>
      <c r="B40" s="327" t="s">
        <v>51</v>
      </c>
      <c r="C40" s="347">
        <v>2</v>
      </c>
      <c r="D40" s="349">
        <v>403</v>
      </c>
      <c r="E40" s="348">
        <f t="shared" si="0"/>
        <v>806</v>
      </c>
      <c r="F40" s="350" t="s">
        <v>23</v>
      </c>
    </row>
    <row r="41" spans="1:6" ht="15.75">
      <c r="A41" s="457"/>
      <c r="B41" s="327" t="s">
        <v>52</v>
      </c>
      <c r="C41" s="347">
        <v>2</v>
      </c>
      <c r="D41" s="349">
        <v>460</v>
      </c>
      <c r="E41" s="348">
        <f t="shared" si="0"/>
        <v>920</v>
      </c>
      <c r="F41" s="350" t="s">
        <v>23</v>
      </c>
    </row>
    <row r="42" spans="1:6" ht="15.75">
      <c r="A42" s="457"/>
      <c r="B42" s="327" t="s">
        <v>53</v>
      </c>
      <c r="C42" s="347">
        <v>2</v>
      </c>
      <c r="D42" s="349">
        <v>248</v>
      </c>
      <c r="E42" s="348">
        <f t="shared" si="0"/>
        <v>496</v>
      </c>
      <c r="F42" s="350" t="s">
        <v>23</v>
      </c>
    </row>
    <row r="43" spans="1:6" ht="15.75">
      <c r="A43" s="457"/>
      <c r="B43" s="327" t="s">
        <v>318</v>
      </c>
      <c r="C43" s="347">
        <v>2</v>
      </c>
      <c r="D43" s="349">
        <v>1500</v>
      </c>
      <c r="E43" s="348">
        <f t="shared" si="0"/>
        <v>3000</v>
      </c>
      <c r="F43" s="350"/>
    </row>
    <row r="44" spans="1:6" ht="15.75">
      <c r="A44" s="457"/>
      <c r="B44" s="327" t="s">
        <v>319</v>
      </c>
      <c r="C44" s="347">
        <v>2</v>
      </c>
      <c r="D44" s="349">
        <v>1300</v>
      </c>
      <c r="E44" s="348">
        <f t="shared" si="0"/>
        <v>2600</v>
      </c>
      <c r="F44" s="350"/>
    </row>
    <row r="45" spans="1:6" ht="15.75">
      <c r="A45" s="457"/>
      <c r="B45" s="327"/>
      <c r="C45" s="347"/>
      <c r="D45" s="349"/>
      <c r="E45" s="348"/>
      <c r="F45" s="350"/>
    </row>
    <row r="46" spans="1:6" ht="15.75">
      <c r="A46" s="457"/>
      <c r="B46" s="330" t="s">
        <v>9</v>
      </c>
      <c r="C46" s="351"/>
      <c r="D46" s="351"/>
      <c r="E46" s="352">
        <f>SUM(E26:E45)</f>
        <v>28064</v>
      </c>
      <c r="F46" s="309"/>
    </row>
    <row r="47" spans="1:6" ht="15.75">
      <c r="A47" s="457"/>
      <c r="B47" s="330"/>
      <c r="C47" s="351"/>
      <c r="D47" s="351"/>
      <c r="E47" s="353"/>
      <c r="F47" s="309"/>
    </row>
    <row r="48" spans="1:6" ht="15.75">
      <c r="A48" s="457"/>
      <c r="B48" s="327" t="s">
        <v>320</v>
      </c>
      <c r="C48" s="351"/>
      <c r="D48" s="351"/>
      <c r="E48" s="353">
        <v>233407.2</v>
      </c>
      <c r="F48" s="309"/>
    </row>
    <row r="49" spans="1:6" ht="15.75">
      <c r="A49" s="457"/>
      <c r="B49" s="330"/>
      <c r="C49" s="351"/>
      <c r="D49" s="351"/>
      <c r="E49" s="353"/>
      <c r="F49" s="309"/>
    </row>
    <row r="50" spans="1:6" ht="15.75">
      <c r="A50" s="457"/>
      <c r="B50" s="337" t="s">
        <v>32</v>
      </c>
      <c r="C50" s="307"/>
      <c r="D50" s="307"/>
      <c r="E50" s="328"/>
      <c r="F50" s="309"/>
    </row>
    <row r="51" spans="1:6" ht="15.75">
      <c r="A51" s="457"/>
      <c r="B51" s="329" t="s">
        <v>77</v>
      </c>
      <c r="C51" s="307">
        <v>50</v>
      </c>
      <c r="D51" s="354">
        <v>3600</v>
      </c>
      <c r="E51" s="328">
        <f>D51*C51</f>
        <v>180000</v>
      </c>
      <c r="F51" s="309" t="s">
        <v>8</v>
      </c>
    </row>
    <row r="52" spans="1:6" ht="31.5">
      <c r="A52" s="457"/>
      <c r="B52" s="355" t="s">
        <v>54</v>
      </c>
      <c r="C52" s="307">
        <v>2</v>
      </c>
      <c r="D52" s="307">
        <v>25000</v>
      </c>
      <c r="E52" s="328">
        <v>50000</v>
      </c>
      <c r="F52" s="309" t="s">
        <v>8</v>
      </c>
    </row>
    <row r="53" spans="1:6" ht="15.75">
      <c r="A53" s="457"/>
      <c r="B53" s="355" t="s">
        <v>315</v>
      </c>
      <c r="C53" s="340"/>
      <c r="D53" s="340"/>
      <c r="E53" s="341">
        <v>50000</v>
      </c>
      <c r="F53" s="317"/>
    </row>
    <row r="54" spans="1:6" ht="15.75">
      <c r="A54" s="457"/>
      <c r="B54" s="355" t="s">
        <v>316</v>
      </c>
      <c r="C54" s="340">
        <v>2</v>
      </c>
      <c r="D54" s="340">
        <v>15000</v>
      </c>
      <c r="E54" s="341">
        <v>30000</v>
      </c>
      <c r="F54" s="317"/>
    </row>
    <row r="55" spans="1:6" ht="16.5" thickBot="1">
      <c r="A55" s="458"/>
      <c r="B55" s="356" t="s">
        <v>144</v>
      </c>
      <c r="C55" s="340"/>
      <c r="D55" s="340"/>
      <c r="E55" s="357">
        <f>SUM(E48:E54)</f>
        <v>543407.2</v>
      </c>
      <c r="F55" s="317"/>
    </row>
    <row r="56" spans="1:6" ht="15.75">
      <c r="A56" s="456">
        <v>290000</v>
      </c>
      <c r="B56" s="358"/>
      <c r="C56" s="340"/>
      <c r="D56" s="340"/>
      <c r="E56" s="341"/>
      <c r="F56" s="317"/>
    </row>
    <row r="57" spans="1:6" ht="15.75">
      <c r="A57" s="457"/>
      <c r="B57" s="355" t="s">
        <v>297</v>
      </c>
      <c r="C57" s="340"/>
      <c r="D57" s="340"/>
      <c r="E57" s="359">
        <v>10000</v>
      </c>
      <c r="F57" s="317"/>
    </row>
    <row r="58" spans="1:6" ht="15.75">
      <c r="A58" s="457"/>
      <c r="B58" s="355"/>
      <c r="C58" s="340"/>
      <c r="D58" s="340"/>
      <c r="E58" s="341"/>
      <c r="F58" s="317"/>
    </row>
    <row r="59" spans="1:6" ht="16.5" thickBot="1">
      <c r="A59" s="458"/>
      <c r="B59" s="342"/>
      <c r="C59" s="343"/>
      <c r="D59" s="343"/>
      <c r="E59" s="360"/>
      <c r="F59" s="322"/>
    </row>
    <row r="60" spans="1:6" ht="15.75">
      <c r="A60" s="456">
        <v>310100</v>
      </c>
      <c r="B60" s="361" t="s">
        <v>33</v>
      </c>
      <c r="C60" s="362"/>
      <c r="D60" s="362"/>
      <c r="E60" s="363"/>
      <c r="F60" s="364"/>
    </row>
    <row r="61" spans="1:6" ht="15" customHeight="1">
      <c r="A61" s="457"/>
      <c r="B61" s="306" t="s">
        <v>10</v>
      </c>
      <c r="C61" s="347"/>
      <c r="D61" s="347"/>
      <c r="E61" s="365">
        <v>15000</v>
      </c>
      <c r="F61" s="366" t="s">
        <v>120</v>
      </c>
    </row>
    <row r="62" spans="1:6" ht="15.75">
      <c r="A62" s="457"/>
      <c r="B62" s="367" t="s">
        <v>9</v>
      </c>
      <c r="C62" s="307"/>
      <c r="D62" s="307"/>
      <c r="E62" s="338">
        <f>SUM(E61:E61)</f>
        <v>15000</v>
      </c>
      <c r="F62" s="309"/>
    </row>
    <row r="63" spans="1:6" ht="15.75">
      <c r="A63" s="457"/>
      <c r="B63" s="367"/>
      <c r="C63" s="307"/>
      <c r="D63" s="307"/>
      <c r="E63" s="368"/>
      <c r="F63" s="309"/>
    </row>
    <row r="64" spans="1:6" ht="15.75">
      <c r="A64" s="457"/>
      <c r="B64" s="367" t="s">
        <v>110</v>
      </c>
      <c r="C64" s="307"/>
      <c r="D64" s="307"/>
      <c r="E64" s="369"/>
      <c r="F64" s="309"/>
    </row>
    <row r="65" spans="1:6" ht="15.75">
      <c r="A65" s="457"/>
      <c r="B65" s="310" t="s">
        <v>121</v>
      </c>
      <c r="C65" s="307">
        <v>2</v>
      </c>
      <c r="D65" s="307">
        <v>3000</v>
      </c>
      <c r="E65" s="328">
        <v>6000</v>
      </c>
      <c r="F65" s="309" t="s">
        <v>28</v>
      </c>
    </row>
    <row r="66" spans="1:6" ht="15.75">
      <c r="A66" s="457"/>
      <c r="B66" s="310" t="s">
        <v>122</v>
      </c>
      <c r="C66" s="307">
        <v>3</v>
      </c>
      <c r="D66" s="307">
        <v>4000</v>
      </c>
      <c r="E66" s="328">
        <v>12000</v>
      </c>
      <c r="F66" s="309" t="s">
        <v>28</v>
      </c>
    </row>
    <row r="67" spans="1:6" ht="15.75">
      <c r="A67" s="457"/>
      <c r="B67" s="306" t="s">
        <v>123</v>
      </c>
      <c r="C67" s="307">
        <v>1</v>
      </c>
      <c r="D67" s="307">
        <v>3500</v>
      </c>
      <c r="E67" s="370">
        <v>3500</v>
      </c>
      <c r="F67" s="309" t="s">
        <v>28</v>
      </c>
    </row>
    <row r="68" spans="1:6" ht="15.75">
      <c r="A68" s="457"/>
      <c r="B68" s="306"/>
      <c r="C68" s="307"/>
      <c r="D68" s="307"/>
      <c r="E68" s="370"/>
      <c r="F68" s="309"/>
    </row>
    <row r="69" spans="1:6" ht="15.75">
      <c r="A69" s="457"/>
      <c r="B69" s="367" t="s">
        <v>9</v>
      </c>
      <c r="C69" s="312"/>
      <c r="D69" s="312"/>
      <c r="E69" s="338">
        <f>SUM(E65:E68)</f>
        <v>21500</v>
      </c>
      <c r="F69" s="309"/>
    </row>
    <row r="70" spans="1:6" ht="15.75">
      <c r="A70" s="457"/>
      <c r="B70" s="310" t="s">
        <v>133</v>
      </c>
      <c r="C70" s="307"/>
      <c r="D70" s="307"/>
      <c r="E70" s="328">
        <v>30000</v>
      </c>
      <c r="F70" s="309"/>
    </row>
    <row r="71" spans="1:6" ht="15.75">
      <c r="A71" s="457"/>
      <c r="B71" s="310" t="s">
        <v>134</v>
      </c>
      <c r="C71" s="307">
        <v>2</v>
      </c>
      <c r="D71" s="307">
        <v>35000</v>
      </c>
      <c r="E71" s="328">
        <v>70000</v>
      </c>
      <c r="F71" s="309"/>
    </row>
    <row r="72" spans="1:6" ht="15.75">
      <c r="A72" s="457"/>
      <c r="B72" s="306" t="s">
        <v>128</v>
      </c>
      <c r="C72" s="347">
        <v>1</v>
      </c>
      <c r="D72" s="371">
        <v>1590</v>
      </c>
      <c r="E72" s="365">
        <v>1590</v>
      </c>
      <c r="F72" s="366" t="s">
        <v>3</v>
      </c>
    </row>
    <row r="73" spans="1:6" ht="31.5">
      <c r="A73" s="457"/>
      <c r="B73" s="306" t="s">
        <v>124</v>
      </c>
      <c r="C73" s="347">
        <v>1</v>
      </c>
      <c r="D73" s="371">
        <v>24426</v>
      </c>
      <c r="E73" s="365">
        <v>24426</v>
      </c>
      <c r="F73" s="366" t="s">
        <v>3</v>
      </c>
    </row>
    <row r="74" spans="1:6" ht="15" customHeight="1">
      <c r="A74" s="457"/>
      <c r="B74" s="372" t="s">
        <v>125</v>
      </c>
      <c r="C74" s="347">
        <v>1</v>
      </c>
      <c r="D74" s="371">
        <v>1000</v>
      </c>
      <c r="E74" s="365">
        <f>C74*D74</f>
        <v>1000</v>
      </c>
      <c r="F74" s="309" t="s">
        <v>3</v>
      </c>
    </row>
    <row r="75" spans="1:6" ht="15" customHeight="1">
      <c r="A75" s="457"/>
      <c r="B75" s="372" t="s">
        <v>126</v>
      </c>
      <c r="C75" s="347">
        <v>10</v>
      </c>
      <c r="D75" s="371">
        <v>1000</v>
      </c>
      <c r="E75" s="365">
        <v>10000</v>
      </c>
      <c r="F75" s="309" t="s">
        <v>3</v>
      </c>
    </row>
    <row r="76" spans="1:6" ht="15" customHeight="1">
      <c r="A76" s="457"/>
      <c r="B76" s="372" t="s">
        <v>127</v>
      </c>
      <c r="C76" s="347">
        <v>10</v>
      </c>
      <c r="D76" s="371">
        <v>1000</v>
      </c>
      <c r="E76" s="365">
        <v>10000</v>
      </c>
      <c r="F76" s="309"/>
    </row>
    <row r="77" spans="1:6" ht="15" customHeight="1">
      <c r="A77" s="457"/>
      <c r="B77" s="372" t="s">
        <v>298</v>
      </c>
      <c r="C77" s="347">
        <v>1</v>
      </c>
      <c r="D77" s="371">
        <v>10527</v>
      </c>
      <c r="E77" s="365">
        <v>10527</v>
      </c>
      <c r="F77" s="309"/>
    </row>
    <row r="78" spans="1:6" ht="15" customHeight="1">
      <c r="A78" s="457"/>
      <c r="B78" s="372" t="s">
        <v>128</v>
      </c>
      <c r="C78" s="347">
        <v>1</v>
      </c>
      <c r="D78" s="371">
        <v>1000</v>
      </c>
      <c r="E78" s="365">
        <v>1000</v>
      </c>
      <c r="F78" s="309"/>
    </row>
    <row r="79" spans="1:6" ht="15" customHeight="1">
      <c r="A79" s="457"/>
      <c r="B79" s="367" t="s">
        <v>9</v>
      </c>
      <c r="C79" s="312"/>
      <c r="D79" s="312"/>
      <c r="E79" s="338">
        <f>SUM(E70:E78)</f>
        <v>158543</v>
      </c>
      <c r="F79" s="373"/>
    </row>
    <row r="80" spans="1:6" ht="15" customHeight="1">
      <c r="A80" s="457"/>
      <c r="B80" s="367" t="s">
        <v>289</v>
      </c>
      <c r="C80" s="307">
        <v>3</v>
      </c>
      <c r="D80" s="307">
        <v>23000</v>
      </c>
      <c r="E80" s="370">
        <v>69000</v>
      </c>
      <c r="F80" s="373"/>
    </row>
    <row r="81" spans="1:6" ht="15" customHeight="1">
      <c r="A81" s="457"/>
      <c r="B81" s="367" t="s">
        <v>299</v>
      </c>
      <c r="C81" s="307">
        <v>2</v>
      </c>
      <c r="D81" s="307">
        <v>30000</v>
      </c>
      <c r="E81" s="370">
        <v>60000</v>
      </c>
      <c r="F81" s="373"/>
    </row>
    <row r="82" spans="1:6" ht="15" customHeight="1">
      <c r="A82" s="457"/>
      <c r="B82" s="367" t="s">
        <v>290</v>
      </c>
      <c r="C82" s="307">
        <v>3</v>
      </c>
      <c r="D82" s="307">
        <v>35000</v>
      </c>
      <c r="E82" s="370">
        <f>D82*C82</f>
        <v>105000</v>
      </c>
      <c r="F82" s="373"/>
    </row>
    <row r="83" spans="1:6" ht="15" customHeight="1">
      <c r="A83" s="457"/>
      <c r="B83" s="310" t="s">
        <v>129</v>
      </c>
      <c r="C83" s="307">
        <v>20</v>
      </c>
      <c r="D83" s="307">
        <v>6500</v>
      </c>
      <c r="E83" s="370">
        <v>130000</v>
      </c>
      <c r="F83" s="309" t="s">
        <v>71</v>
      </c>
    </row>
    <row r="84" spans="1:6" s="374" customFormat="1" ht="15" customHeight="1">
      <c r="A84" s="457"/>
      <c r="B84" s="310" t="s">
        <v>130</v>
      </c>
      <c r="C84" s="307">
        <v>3</v>
      </c>
      <c r="D84" s="307">
        <v>10000</v>
      </c>
      <c r="E84" s="370">
        <f>C84*D84</f>
        <v>30000</v>
      </c>
      <c r="F84" s="307" t="s">
        <v>3</v>
      </c>
    </row>
    <row r="85" spans="1:6" s="374" customFormat="1" ht="15" customHeight="1">
      <c r="A85" s="457"/>
      <c r="B85" s="310" t="s">
        <v>301</v>
      </c>
      <c r="C85" s="307">
        <v>20</v>
      </c>
      <c r="D85" s="307">
        <v>1500</v>
      </c>
      <c r="E85" s="370">
        <v>30000</v>
      </c>
      <c r="F85" s="307"/>
    </row>
    <row r="86" spans="1:6" s="374" customFormat="1" ht="15" customHeight="1">
      <c r="A86" s="457"/>
      <c r="B86" s="310" t="s">
        <v>300</v>
      </c>
      <c r="C86" s="307">
        <v>50</v>
      </c>
      <c r="D86" s="307">
        <v>500</v>
      </c>
      <c r="E86" s="370">
        <v>25000</v>
      </c>
      <c r="F86" s="307"/>
    </row>
    <row r="87" spans="1:6" s="374" customFormat="1" ht="15" customHeight="1">
      <c r="A87" s="457"/>
      <c r="B87" s="330" t="s">
        <v>9</v>
      </c>
      <c r="C87" s="312"/>
      <c r="D87" s="312"/>
      <c r="E87" s="375">
        <f>SUM(E80:E86)</f>
        <v>449000</v>
      </c>
      <c r="F87" s="312"/>
    </row>
    <row r="88" spans="1:6" s="374" customFormat="1" ht="16.5" thickBot="1">
      <c r="A88" s="458"/>
      <c r="B88" s="376"/>
      <c r="C88" s="377"/>
      <c r="D88" s="377"/>
      <c r="E88" s="378"/>
      <c r="F88" s="379"/>
    </row>
    <row r="89" spans="1:6" s="374" customFormat="1" ht="17.25" customHeight="1">
      <c r="A89" s="460" t="s">
        <v>112</v>
      </c>
      <c r="B89" s="380" t="s">
        <v>111</v>
      </c>
      <c r="C89" s="381"/>
      <c r="D89" s="381"/>
      <c r="E89" s="382"/>
      <c r="F89" s="383"/>
    </row>
    <row r="90" spans="1:6" s="374" customFormat="1" ht="17.25" customHeight="1">
      <c r="A90" s="461"/>
      <c r="B90" s="384" t="s">
        <v>302</v>
      </c>
      <c r="C90" s="385"/>
      <c r="D90" s="385"/>
      <c r="E90" s="386">
        <v>95201</v>
      </c>
      <c r="F90" s="385"/>
    </row>
    <row r="91" spans="1:6" ht="13.5" customHeight="1">
      <c r="A91" s="461"/>
      <c r="B91" s="387" t="s">
        <v>73</v>
      </c>
      <c r="C91" s="302">
        <v>10</v>
      </c>
      <c r="D91" s="302">
        <v>5000</v>
      </c>
      <c r="E91" s="303">
        <f>C91*D91</f>
        <v>50000</v>
      </c>
      <c r="F91" s="388" t="s">
        <v>131</v>
      </c>
    </row>
    <row r="92" spans="1:6" ht="13.5" customHeight="1">
      <c r="A92" s="461"/>
      <c r="B92" s="389" t="s">
        <v>9</v>
      </c>
      <c r="C92" s="390"/>
      <c r="D92" s="390"/>
      <c r="E92" s="338">
        <f>SUM(E90:E91)</f>
        <v>145201</v>
      </c>
      <c r="F92" s="391"/>
    </row>
    <row r="93" spans="1:6" ht="13.5" customHeight="1">
      <c r="A93" s="461"/>
      <c r="B93" s="392" t="s">
        <v>72</v>
      </c>
      <c r="C93" s="393"/>
      <c r="D93" s="393"/>
      <c r="E93" s="394"/>
      <c r="F93" s="395"/>
    </row>
    <row r="94" spans="1:6" ht="13.5" customHeight="1">
      <c r="A94" s="461"/>
      <c r="B94" s="310" t="s">
        <v>74</v>
      </c>
      <c r="C94" s="307">
        <v>18</v>
      </c>
      <c r="D94" s="307">
        <v>160</v>
      </c>
      <c r="E94" s="328">
        <f>C94*D94</f>
        <v>2880</v>
      </c>
      <c r="F94" s="366" t="s">
        <v>7</v>
      </c>
    </row>
    <row r="95" spans="1:6" ht="13.5" customHeight="1">
      <c r="A95" s="461"/>
      <c r="B95" s="396" t="s">
        <v>132</v>
      </c>
      <c r="C95" s="307">
        <v>50</v>
      </c>
      <c r="D95" s="307">
        <v>50</v>
      </c>
      <c r="E95" s="328">
        <v>2500</v>
      </c>
      <c r="F95" s="366"/>
    </row>
    <row r="96" spans="1:6" ht="13.5" customHeight="1">
      <c r="A96" s="461"/>
      <c r="B96" s="389" t="s">
        <v>9</v>
      </c>
      <c r="C96" s="397"/>
      <c r="D96" s="397"/>
      <c r="E96" s="338">
        <v>5380</v>
      </c>
      <c r="F96" s="366"/>
    </row>
    <row r="97" spans="1:6" ht="13.5" customHeight="1">
      <c r="A97" s="461"/>
      <c r="B97" s="398" t="s">
        <v>34</v>
      </c>
      <c r="C97" s="312"/>
      <c r="D97" s="312"/>
      <c r="E97" s="328"/>
      <c r="F97" s="309"/>
    </row>
    <row r="98" spans="1:6" ht="12.75" customHeight="1">
      <c r="A98" s="461"/>
      <c r="B98" s="310" t="s">
        <v>303</v>
      </c>
      <c r="C98" s="307">
        <v>400</v>
      </c>
      <c r="D98" s="307">
        <v>30</v>
      </c>
      <c r="E98" s="328">
        <v>12000</v>
      </c>
      <c r="F98" s="366" t="s">
        <v>3</v>
      </c>
    </row>
    <row r="99" spans="1:6" ht="12.75" customHeight="1">
      <c r="A99" s="461"/>
      <c r="B99" s="310" t="s">
        <v>281</v>
      </c>
      <c r="C99" s="307">
        <v>100</v>
      </c>
      <c r="D99" s="307">
        <v>40</v>
      </c>
      <c r="E99" s="328">
        <f aca="true" t="shared" si="1" ref="E99:E127">C99*D99</f>
        <v>4000</v>
      </c>
      <c r="F99" s="366" t="s">
        <v>3</v>
      </c>
    </row>
    <row r="100" spans="1:6" ht="12.75" customHeight="1">
      <c r="A100" s="461"/>
      <c r="B100" s="310" t="s">
        <v>280</v>
      </c>
      <c r="C100" s="307">
        <v>200</v>
      </c>
      <c r="D100" s="307">
        <v>20</v>
      </c>
      <c r="E100" s="328">
        <f t="shared" si="1"/>
        <v>4000</v>
      </c>
      <c r="F100" s="366" t="s">
        <v>3</v>
      </c>
    </row>
    <row r="101" spans="1:6" ht="12.75" customHeight="1">
      <c r="A101" s="461"/>
      <c r="B101" s="310" t="s">
        <v>55</v>
      </c>
      <c r="C101" s="307">
        <v>12</v>
      </c>
      <c r="D101" s="307">
        <v>10</v>
      </c>
      <c r="E101" s="328">
        <f t="shared" si="1"/>
        <v>120</v>
      </c>
      <c r="F101" s="366" t="s">
        <v>3</v>
      </c>
    </row>
    <row r="102" spans="1:6" ht="12.75" customHeight="1">
      <c r="A102" s="461"/>
      <c r="B102" s="310" t="s">
        <v>15</v>
      </c>
      <c r="C102" s="307">
        <v>5000</v>
      </c>
      <c r="D102" s="307">
        <v>2</v>
      </c>
      <c r="E102" s="328">
        <f t="shared" si="1"/>
        <v>10000</v>
      </c>
      <c r="F102" s="366" t="s">
        <v>3</v>
      </c>
    </row>
    <row r="103" spans="1:6" ht="12.75" customHeight="1">
      <c r="A103" s="461"/>
      <c r="B103" s="310" t="s">
        <v>56</v>
      </c>
      <c r="C103" s="307">
        <v>200</v>
      </c>
      <c r="D103" s="307">
        <v>8</v>
      </c>
      <c r="E103" s="328">
        <f t="shared" si="1"/>
        <v>1600</v>
      </c>
      <c r="F103" s="366" t="s">
        <v>3</v>
      </c>
    </row>
    <row r="104" spans="1:6" ht="12.75" customHeight="1">
      <c r="A104" s="461"/>
      <c r="B104" s="310" t="s">
        <v>57</v>
      </c>
      <c r="C104" s="307">
        <v>40</v>
      </c>
      <c r="D104" s="307">
        <v>15</v>
      </c>
      <c r="E104" s="328">
        <f t="shared" si="1"/>
        <v>600</v>
      </c>
      <c r="F104" s="366" t="s">
        <v>3</v>
      </c>
    </row>
    <row r="105" spans="1:6" ht="12.75" customHeight="1">
      <c r="A105" s="461"/>
      <c r="B105" s="310" t="s">
        <v>16</v>
      </c>
      <c r="C105" s="307">
        <v>20</v>
      </c>
      <c r="D105" s="307">
        <v>7</v>
      </c>
      <c r="E105" s="328">
        <f t="shared" si="1"/>
        <v>140</v>
      </c>
      <c r="F105" s="366" t="s">
        <v>3</v>
      </c>
    </row>
    <row r="106" spans="1:6" ht="12.75" customHeight="1">
      <c r="A106" s="461"/>
      <c r="B106" s="310" t="s">
        <v>17</v>
      </c>
      <c r="C106" s="307">
        <v>12</v>
      </c>
      <c r="D106" s="307">
        <v>6</v>
      </c>
      <c r="E106" s="328">
        <f t="shared" si="1"/>
        <v>72</v>
      </c>
      <c r="F106" s="366" t="s">
        <v>3</v>
      </c>
    </row>
    <row r="107" spans="1:6" ht="12.75" customHeight="1">
      <c r="A107" s="461"/>
      <c r="B107" s="310" t="s">
        <v>18</v>
      </c>
      <c r="C107" s="307">
        <v>12</v>
      </c>
      <c r="D107" s="307">
        <v>15</v>
      </c>
      <c r="E107" s="328">
        <f t="shared" si="1"/>
        <v>180</v>
      </c>
      <c r="F107" s="366" t="s">
        <v>3</v>
      </c>
    </row>
    <row r="108" spans="1:6" ht="12.75" customHeight="1">
      <c r="A108" s="461"/>
      <c r="B108" s="310" t="s">
        <v>66</v>
      </c>
      <c r="C108" s="307">
        <v>12</v>
      </c>
      <c r="D108" s="307">
        <v>10</v>
      </c>
      <c r="E108" s="328">
        <f t="shared" si="1"/>
        <v>120</v>
      </c>
      <c r="F108" s="366" t="s">
        <v>3</v>
      </c>
    </row>
    <row r="109" spans="1:6" ht="12.75" customHeight="1">
      <c r="A109" s="461"/>
      <c r="B109" s="310" t="s">
        <v>12</v>
      </c>
      <c r="C109" s="307">
        <v>50</v>
      </c>
      <c r="D109" s="307">
        <v>13</v>
      </c>
      <c r="E109" s="328">
        <f t="shared" si="1"/>
        <v>650</v>
      </c>
      <c r="F109" s="366" t="s">
        <v>3</v>
      </c>
    </row>
    <row r="110" spans="1:6" ht="12.75" customHeight="1">
      <c r="A110" s="461"/>
      <c r="B110" s="310" t="s">
        <v>58</v>
      </c>
      <c r="C110" s="307">
        <v>20</v>
      </c>
      <c r="D110" s="307">
        <v>30</v>
      </c>
      <c r="E110" s="328">
        <f t="shared" si="1"/>
        <v>600</v>
      </c>
      <c r="F110" s="366" t="s">
        <v>3</v>
      </c>
    </row>
    <row r="111" spans="1:6" ht="12.75" customHeight="1">
      <c r="A111" s="461"/>
      <c r="B111" s="310" t="s">
        <v>67</v>
      </c>
      <c r="C111" s="307">
        <v>30</v>
      </c>
      <c r="D111" s="307">
        <v>29</v>
      </c>
      <c r="E111" s="328">
        <f t="shared" si="1"/>
        <v>870</v>
      </c>
      <c r="F111" s="366" t="s">
        <v>3</v>
      </c>
    </row>
    <row r="112" spans="1:6" ht="12.75" customHeight="1">
      <c r="A112" s="461"/>
      <c r="B112" s="310" t="s">
        <v>20</v>
      </c>
      <c r="C112" s="307">
        <v>100</v>
      </c>
      <c r="D112" s="307">
        <v>100</v>
      </c>
      <c r="E112" s="328">
        <f t="shared" si="1"/>
        <v>10000</v>
      </c>
      <c r="F112" s="366" t="s">
        <v>3</v>
      </c>
    </row>
    <row r="113" spans="1:6" ht="12.75" customHeight="1">
      <c r="A113" s="461"/>
      <c r="B113" s="310" t="s">
        <v>322</v>
      </c>
      <c r="C113" s="307">
        <v>10</v>
      </c>
      <c r="D113" s="307">
        <v>10</v>
      </c>
      <c r="E113" s="328">
        <f t="shared" si="1"/>
        <v>100</v>
      </c>
      <c r="F113" s="366" t="s">
        <v>3</v>
      </c>
    </row>
    <row r="114" spans="1:6" ht="12.75" customHeight="1">
      <c r="A114" s="461"/>
      <c r="B114" s="310" t="s">
        <v>11</v>
      </c>
      <c r="C114" s="307">
        <v>8</v>
      </c>
      <c r="D114" s="307">
        <v>120</v>
      </c>
      <c r="E114" s="328">
        <f t="shared" si="1"/>
        <v>960</v>
      </c>
      <c r="F114" s="366" t="s">
        <v>3</v>
      </c>
    </row>
    <row r="115" spans="1:6" ht="12.75" customHeight="1">
      <c r="A115" s="461"/>
      <c r="B115" s="310" t="s">
        <v>19</v>
      </c>
      <c r="C115" s="307">
        <v>30</v>
      </c>
      <c r="D115" s="307">
        <v>25</v>
      </c>
      <c r="E115" s="328">
        <f t="shared" si="1"/>
        <v>750</v>
      </c>
      <c r="F115" s="366" t="s">
        <v>3</v>
      </c>
    </row>
    <row r="116" spans="1:6" ht="12.75" customHeight="1">
      <c r="A116" s="461"/>
      <c r="B116" s="310" t="s">
        <v>308</v>
      </c>
      <c r="C116" s="307">
        <v>20</v>
      </c>
      <c r="D116" s="307">
        <v>200</v>
      </c>
      <c r="E116" s="328">
        <f t="shared" si="1"/>
        <v>4000</v>
      </c>
      <c r="F116" s="366" t="s">
        <v>3</v>
      </c>
    </row>
    <row r="117" spans="1:6" ht="12.75" customHeight="1">
      <c r="A117" s="461"/>
      <c r="B117" s="310" t="s">
        <v>59</v>
      </c>
      <c r="C117" s="307">
        <v>25</v>
      </c>
      <c r="D117" s="307">
        <v>26</v>
      </c>
      <c r="E117" s="328">
        <f t="shared" si="1"/>
        <v>650</v>
      </c>
      <c r="F117" s="366" t="s">
        <v>3</v>
      </c>
    </row>
    <row r="118" spans="1:6" ht="12.75" customHeight="1">
      <c r="A118" s="461"/>
      <c r="B118" s="310" t="s">
        <v>60</v>
      </c>
      <c r="C118" s="307">
        <v>10</v>
      </c>
      <c r="D118" s="307">
        <v>60</v>
      </c>
      <c r="E118" s="328">
        <f t="shared" si="1"/>
        <v>600</v>
      </c>
      <c r="F118" s="366" t="s">
        <v>3</v>
      </c>
    </row>
    <row r="119" spans="1:6" ht="12.75" customHeight="1">
      <c r="A119" s="461"/>
      <c r="B119" s="310" t="s">
        <v>307</v>
      </c>
      <c r="C119" s="307">
        <v>100</v>
      </c>
      <c r="D119" s="307">
        <v>25</v>
      </c>
      <c r="E119" s="328">
        <v>2500</v>
      </c>
      <c r="F119" s="366" t="s">
        <v>3</v>
      </c>
    </row>
    <row r="120" spans="1:6" ht="12.75" customHeight="1">
      <c r="A120" s="461"/>
      <c r="B120" s="310" t="s">
        <v>61</v>
      </c>
      <c r="C120" s="307">
        <v>60</v>
      </c>
      <c r="D120" s="307">
        <v>10</v>
      </c>
      <c r="E120" s="328">
        <f t="shared" si="1"/>
        <v>600</v>
      </c>
      <c r="F120" s="366" t="s">
        <v>3</v>
      </c>
    </row>
    <row r="121" spans="1:6" ht="12.75" customHeight="1">
      <c r="A121" s="461"/>
      <c r="B121" s="310" t="s">
        <v>21</v>
      </c>
      <c r="C121" s="307">
        <v>2</v>
      </c>
      <c r="D121" s="307">
        <v>70</v>
      </c>
      <c r="E121" s="328">
        <f t="shared" si="1"/>
        <v>140</v>
      </c>
      <c r="F121" s="366" t="s">
        <v>3</v>
      </c>
    </row>
    <row r="122" spans="1:6" ht="12.75" customHeight="1">
      <c r="A122" s="461"/>
      <c r="B122" s="310" t="s">
        <v>68</v>
      </c>
      <c r="C122" s="307">
        <v>50</v>
      </c>
      <c r="D122" s="307">
        <v>30</v>
      </c>
      <c r="E122" s="328">
        <f t="shared" si="1"/>
        <v>1500</v>
      </c>
      <c r="F122" s="366" t="s">
        <v>3</v>
      </c>
    </row>
    <row r="123" spans="1:6" ht="12.75" customHeight="1">
      <c r="A123" s="461"/>
      <c r="B123" s="310" t="s">
        <v>62</v>
      </c>
      <c r="C123" s="307">
        <v>150</v>
      </c>
      <c r="D123" s="307">
        <v>20</v>
      </c>
      <c r="E123" s="328">
        <f>D123*C123</f>
        <v>3000</v>
      </c>
      <c r="F123" s="366" t="s">
        <v>3</v>
      </c>
    </row>
    <row r="124" spans="1:6" ht="12.75" customHeight="1">
      <c r="A124" s="461"/>
      <c r="B124" s="396" t="s">
        <v>63</v>
      </c>
      <c r="C124" s="307">
        <v>2</v>
      </c>
      <c r="D124" s="307">
        <v>300</v>
      </c>
      <c r="E124" s="328">
        <f t="shared" si="1"/>
        <v>600</v>
      </c>
      <c r="F124" s="366" t="s">
        <v>3</v>
      </c>
    </row>
    <row r="125" spans="1:6" ht="12.75" customHeight="1">
      <c r="A125" s="461"/>
      <c r="B125" s="310" t="s">
        <v>29</v>
      </c>
      <c r="C125" s="307">
        <v>48</v>
      </c>
      <c r="D125" s="307">
        <v>120</v>
      </c>
      <c r="E125" s="328">
        <f t="shared" si="1"/>
        <v>5760</v>
      </c>
      <c r="F125" s="366" t="s">
        <v>3</v>
      </c>
    </row>
    <row r="126" spans="1:6" ht="12.75" customHeight="1">
      <c r="A126" s="461"/>
      <c r="B126" s="310" t="s">
        <v>64</v>
      </c>
      <c r="C126" s="307">
        <v>5</v>
      </c>
      <c r="D126" s="307">
        <v>300</v>
      </c>
      <c r="E126" s="328">
        <f>(C126*D126)-300-300+600</f>
        <v>1500</v>
      </c>
      <c r="F126" s="366" t="s">
        <v>3</v>
      </c>
    </row>
    <row r="127" spans="1:12" ht="12.75" customHeight="1">
      <c r="A127" s="461"/>
      <c r="B127" s="310" t="s">
        <v>65</v>
      </c>
      <c r="C127" s="307">
        <v>20</v>
      </c>
      <c r="D127" s="307">
        <v>50</v>
      </c>
      <c r="E127" s="328">
        <f t="shared" si="1"/>
        <v>1000</v>
      </c>
      <c r="F127" s="366" t="s">
        <v>3</v>
      </c>
      <c r="L127" s="399"/>
    </row>
    <row r="128" spans="1:12" ht="12.75" customHeight="1">
      <c r="A128" s="461"/>
      <c r="B128" s="310" t="s">
        <v>304</v>
      </c>
      <c r="C128" s="307">
        <v>10</v>
      </c>
      <c r="D128" s="307">
        <v>300</v>
      </c>
      <c r="E128" s="328">
        <v>3000</v>
      </c>
      <c r="F128" s="366"/>
      <c r="L128" s="399"/>
    </row>
    <row r="129" spans="1:12" ht="12.75" customHeight="1">
      <c r="A129" s="461"/>
      <c r="B129" s="310" t="s">
        <v>305</v>
      </c>
      <c r="C129" s="307">
        <v>10</v>
      </c>
      <c r="D129" s="307">
        <v>300</v>
      </c>
      <c r="E129" s="328">
        <v>3000</v>
      </c>
      <c r="F129" s="366"/>
      <c r="L129" s="399"/>
    </row>
    <row r="130" spans="1:12" ht="12.75" customHeight="1">
      <c r="A130" s="461"/>
      <c r="B130" s="310" t="s">
        <v>306</v>
      </c>
      <c r="C130" s="307">
        <v>29</v>
      </c>
      <c r="D130" s="307">
        <v>250</v>
      </c>
      <c r="E130" s="328">
        <f>D130*C130</f>
        <v>7250</v>
      </c>
      <c r="F130" s="366"/>
      <c r="L130" s="399"/>
    </row>
    <row r="131" spans="1:6" ht="12.75" customHeight="1">
      <c r="A131" s="461"/>
      <c r="B131" s="310" t="s">
        <v>69</v>
      </c>
      <c r="C131" s="307">
        <v>11</v>
      </c>
      <c r="D131" s="307">
        <v>1300</v>
      </c>
      <c r="E131" s="328">
        <f>D131*C131</f>
        <v>14300</v>
      </c>
      <c r="F131" s="366" t="s">
        <v>3</v>
      </c>
    </row>
    <row r="132" spans="1:6" ht="12.75" customHeight="1">
      <c r="A132" s="461"/>
      <c r="B132" s="310" t="s">
        <v>321</v>
      </c>
      <c r="C132" s="307">
        <v>5</v>
      </c>
      <c r="D132" s="307">
        <v>1000</v>
      </c>
      <c r="E132" s="328">
        <f>D132*C132</f>
        <v>5000</v>
      </c>
      <c r="F132" s="366"/>
    </row>
    <row r="133" spans="1:6" ht="12.75" customHeight="1">
      <c r="A133" s="461"/>
      <c r="B133" s="310" t="s">
        <v>323</v>
      </c>
      <c r="C133" s="307">
        <v>20</v>
      </c>
      <c r="D133" s="307">
        <v>200</v>
      </c>
      <c r="E133" s="328">
        <f>D133*C133</f>
        <v>4000</v>
      </c>
      <c r="F133" s="366"/>
    </row>
    <row r="134" spans="1:6" ht="12.75" customHeight="1">
      <c r="A134" s="461"/>
      <c r="B134" s="310" t="s">
        <v>324</v>
      </c>
      <c r="C134" s="307"/>
      <c r="D134" s="307"/>
      <c r="E134" s="328">
        <v>60.43</v>
      </c>
      <c r="F134" s="366"/>
    </row>
    <row r="135" spans="1:6" ht="15.75">
      <c r="A135" s="461"/>
      <c r="B135" s="367" t="s">
        <v>9</v>
      </c>
      <c r="C135" s="312"/>
      <c r="D135" s="312"/>
      <c r="E135" s="338">
        <f>SUM(E98:E134)</f>
        <v>105222.43</v>
      </c>
      <c r="F135" s="309"/>
    </row>
    <row r="136" spans="1:6" ht="13.5" customHeight="1">
      <c r="A136" s="461"/>
      <c r="B136" s="367"/>
      <c r="C136" s="312"/>
      <c r="D136" s="312"/>
      <c r="E136" s="369"/>
      <c r="F136" s="309"/>
    </row>
    <row r="137" spans="1:6" ht="13.5" customHeight="1">
      <c r="A137" s="461"/>
      <c r="B137" s="398" t="s">
        <v>35</v>
      </c>
      <c r="C137" s="312"/>
      <c r="D137" s="312"/>
      <c r="E137" s="369"/>
      <c r="F137" s="309"/>
    </row>
    <row r="138" spans="1:6" ht="12.75" customHeight="1">
      <c r="A138" s="461"/>
      <c r="B138" s="310" t="s">
        <v>279</v>
      </c>
      <c r="C138" s="307">
        <v>250</v>
      </c>
      <c r="D138" s="307">
        <v>200</v>
      </c>
      <c r="E138" s="328">
        <v>50000</v>
      </c>
      <c r="F138" s="366" t="s">
        <v>3</v>
      </c>
    </row>
    <row r="139" spans="1:6" ht="12.75" customHeight="1">
      <c r="A139" s="461"/>
      <c r="B139" s="306" t="s">
        <v>70</v>
      </c>
      <c r="C139" s="307">
        <v>3</v>
      </c>
      <c r="D139" s="307">
        <v>55</v>
      </c>
      <c r="E139" s="328">
        <f>C139*D139</f>
        <v>165</v>
      </c>
      <c r="F139" s="366" t="s">
        <v>3</v>
      </c>
    </row>
    <row r="140" spans="1:6" ht="15" customHeight="1">
      <c r="A140" s="461"/>
      <c r="B140" s="310" t="s">
        <v>309</v>
      </c>
      <c r="C140" s="307"/>
      <c r="D140" s="307"/>
      <c r="E140" s="328">
        <v>19810</v>
      </c>
      <c r="F140" s="366" t="s">
        <v>3</v>
      </c>
    </row>
    <row r="141" spans="1:12" ht="12.75" customHeight="1">
      <c r="A141" s="461"/>
      <c r="B141" s="310" t="s">
        <v>310</v>
      </c>
      <c r="C141" s="307"/>
      <c r="D141" s="307"/>
      <c r="E141" s="328">
        <v>15000</v>
      </c>
      <c r="F141" s="366" t="s">
        <v>3</v>
      </c>
      <c r="L141" s="399"/>
    </row>
    <row r="142" spans="1:6" ht="15" customHeight="1">
      <c r="A142" s="461"/>
      <c r="B142" s="389" t="s">
        <v>9</v>
      </c>
      <c r="C142" s="390"/>
      <c r="D142" s="390"/>
      <c r="E142" s="338">
        <f>SUM(E138:E141)</f>
        <v>84975</v>
      </c>
      <c r="F142" s="366"/>
    </row>
    <row r="143" spans="1:6" ht="15" customHeight="1" thickBot="1">
      <c r="A143" s="462"/>
      <c r="B143" s="389" t="s">
        <v>170</v>
      </c>
      <c r="C143" s="390"/>
      <c r="D143" s="390"/>
      <c r="E143" s="400">
        <f>E92+E96+E135+E142</f>
        <v>340778.43</v>
      </c>
      <c r="F143" s="366"/>
    </row>
    <row r="144" spans="1:6" ht="15" customHeight="1" thickBot="1">
      <c r="A144" s="460">
        <v>340300</v>
      </c>
      <c r="B144" s="401" t="s">
        <v>115</v>
      </c>
      <c r="C144" s="298"/>
      <c r="D144" s="298"/>
      <c r="E144" s="299"/>
      <c r="F144" s="366"/>
    </row>
    <row r="145" spans="1:6" ht="15" customHeight="1">
      <c r="A145" s="461"/>
      <c r="B145" s="402" t="s">
        <v>78</v>
      </c>
      <c r="C145" s="307">
        <v>10</v>
      </c>
      <c r="D145" s="307">
        <v>25</v>
      </c>
      <c r="E145" s="328">
        <v>250</v>
      </c>
      <c r="F145" s="366"/>
    </row>
    <row r="146" spans="1:6" ht="15" customHeight="1">
      <c r="A146" s="461"/>
      <c r="B146" s="403" t="s">
        <v>79</v>
      </c>
      <c r="C146" s="307">
        <v>5</v>
      </c>
      <c r="D146" s="307">
        <v>6</v>
      </c>
      <c r="E146" s="328">
        <f aca="true" t="shared" si="2" ref="E146:E161">C146*D146</f>
        <v>30</v>
      </c>
      <c r="F146" s="366"/>
    </row>
    <row r="147" spans="1:6" ht="15" customHeight="1">
      <c r="A147" s="461"/>
      <c r="B147" s="403" t="s">
        <v>80</v>
      </c>
      <c r="C147" s="307">
        <v>5</v>
      </c>
      <c r="D147" s="307">
        <v>15</v>
      </c>
      <c r="E147" s="328">
        <f t="shared" si="2"/>
        <v>75</v>
      </c>
      <c r="F147" s="366"/>
    </row>
    <row r="148" spans="1:6" ht="15" customHeight="1">
      <c r="A148" s="461"/>
      <c r="B148" s="403" t="s">
        <v>81</v>
      </c>
      <c r="C148" s="307">
        <v>5</v>
      </c>
      <c r="D148" s="307">
        <v>10</v>
      </c>
      <c r="E148" s="328">
        <f t="shared" si="2"/>
        <v>50</v>
      </c>
      <c r="F148" s="366"/>
    </row>
    <row r="149" spans="1:6" ht="15" customHeight="1">
      <c r="A149" s="461"/>
      <c r="B149" s="403" t="s">
        <v>82</v>
      </c>
      <c r="C149" s="307">
        <v>2</v>
      </c>
      <c r="D149" s="307">
        <v>25</v>
      </c>
      <c r="E149" s="328">
        <f t="shared" si="2"/>
        <v>50</v>
      </c>
      <c r="F149" s="366"/>
    </row>
    <row r="150" spans="1:6" ht="15" customHeight="1">
      <c r="A150" s="461"/>
      <c r="B150" s="403" t="s">
        <v>83</v>
      </c>
      <c r="C150" s="307">
        <v>5</v>
      </c>
      <c r="D150" s="307">
        <v>5</v>
      </c>
      <c r="E150" s="328">
        <f t="shared" si="2"/>
        <v>25</v>
      </c>
      <c r="F150" s="366"/>
    </row>
    <row r="151" spans="1:6" ht="15" customHeight="1">
      <c r="A151" s="461"/>
      <c r="B151" s="403" t="s">
        <v>84</v>
      </c>
      <c r="C151" s="307">
        <v>5</v>
      </c>
      <c r="D151" s="307">
        <v>8</v>
      </c>
      <c r="E151" s="328">
        <f t="shared" si="2"/>
        <v>40</v>
      </c>
      <c r="F151" s="366"/>
    </row>
    <row r="152" spans="1:6" ht="15" customHeight="1">
      <c r="A152" s="461"/>
      <c r="B152" s="403" t="s">
        <v>85</v>
      </c>
      <c r="C152" s="307">
        <v>1</v>
      </c>
      <c r="D152" s="307">
        <v>29</v>
      </c>
      <c r="E152" s="328">
        <f t="shared" si="2"/>
        <v>29</v>
      </c>
      <c r="F152" s="366"/>
    </row>
    <row r="153" spans="1:6" ht="15" customHeight="1">
      <c r="A153" s="461"/>
      <c r="B153" s="403" t="s">
        <v>86</v>
      </c>
      <c r="C153" s="307">
        <v>1</v>
      </c>
      <c r="D153" s="307">
        <v>55</v>
      </c>
      <c r="E153" s="328">
        <f t="shared" si="2"/>
        <v>55</v>
      </c>
      <c r="F153" s="366"/>
    </row>
    <row r="154" spans="1:6" ht="15" customHeight="1">
      <c r="A154" s="461"/>
      <c r="B154" s="403" t="s">
        <v>87</v>
      </c>
      <c r="C154" s="307">
        <v>1</v>
      </c>
      <c r="D154" s="307">
        <v>30</v>
      </c>
      <c r="E154" s="328">
        <f t="shared" si="2"/>
        <v>30</v>
      </c>
      <c r="F154" s="366"/>
    </row>
    <row r="155" spans="1:6" ht="15" customHeight="1">
      <c r="A155" s="461"/>
      <c r="B155" s="403" t="s">
        <v>88</v>
      </c>
      <c r="C155" s="307">
        <v>1</v>
      </c>
      <c r="D155" s="307">
        <v>160</v>
      </c>
      <c r="E155" s="328">
        <f t="shared" si="2"/>
        <v>160</v>
      </c>
      <c r="F155" s="366"/>
    </row>
    <row r="156" spans="1:6" ht="15" customHeight="1">
      <c r="A156" s="461"/>
      <c r="B156" s="403" t="s">
        <v>89</v>
      </c>
      <c r="C156" s="307">
        <v>5</v>
      </c>
      <c r="D156" s="307">
        <v>13</v>
      </c>
      <c r="E156" s="328">
        <f t="shared" si="2"/>
        <v>65</v>
      </c>
      <c r="F156" s="366"/>
    </row>
    <row r="157" spans="1:6" ht="15" customHeight="1">
      <c r="A157" s="461"/>
      <c r="B157" s="403" t="s">
        <v>90</v>
      </c>
      <c r="C157" s="307">
        <v>2</v>
      </c>
      <c r="D157" s="307">
        <v>230</v>
      </c>
      <c r="E157" s="328">
        <v>460</v>
      </c>
      <c r="F157" s="366"/>
    </row>
    <row r="158" spans="1:6" ht="15" customHeight="1">
      <c r="A158" s="461"/>
      <c r="B158" s="403" t="s">
        <v>91</v>
      </c>
      <c r="C158" s="307">
        <v>5</v>
      </c>
      <c r="D158" s="307">
        <v>68</v>
      </c>
      <c r="E158" s="328">
        <f t="shared" si="2"/>
        <v>340</v>
      </c>
      <c r="F158" s="366"/>
    </row>
    <row r="159" spans="1:6" ht="15" customHeight="1">
      <c r="A159" s="461"/>
      <c r="B159" s="403" t="s">
        <v>92</v>
      </c>
      <c r="C159" s="307">
        <v>5</v>
      </c>
      <c r="D159" s="307">
        <v>4</v>
      </c>
      <c r="E159" s="328">
        <f t="shared" si="2"/>
        <v>20</v>
      </c>
      <c r="F159" s="366"/>
    </row>
    <row r="160" spans="1:6" ht="15" customHeight="1">
      <c r="A160" s="461"/>
      <c r="B160" s="403" t="s">
        <v>94</v>
      </c>
      <c r="C160" s="307">
        <v>1500</v>
      </c>
      <c r="D160" s="307">
        <v>5</v>
      </c>
      <c r="E160" s="328">
        <v>7500</v>
      </c>
      <c r="F160" s="366"/>
    </row>
    <row r="161" spans="1:6" ht="15" customHeight="1">
      <c r="A161" s="461"/>
      <c r="B161" s="403" t="s">
        <v>95</v>
      </c>
      <c r="C161" s="307">
        <v>1</v>
      </c>
      <c r="D161" s="307">
        <v>50</v>
      </c>
      <c r="E161" s="328">
        <f t="shared" si="2"/>
        <v>50</v>
      </c>
      <c r="F161" s="366"/>
    </row>
    <row r="162" spans="1:6" ht="15" customHeight="1" thickBot="1">
      <c r="A162" s="461"/>
      <c r="B162" s="403" t="s">
        <v>96</v>
      </c>
      <c r="C162" s="307">
        <v>2</v>
      </c>
      <c r="D162" s="307">
        <v>75</v>
      </c>
      <c r="E162" s="404">
        <v>150</v>
      </c>
      <c r="F162" s="366"/>
    </row>
    <row r="163" spans="1:6" ht="15" customHeight="1" thickBot="1">
      <c r="A163" s="462"/>
      <c r="B163" s="403"/>
      <c r="C163" s="340"/>
      <c r="D163" s="340"/>
      <c r="E163" s="405">
        <f>SUM(E145:E162)</f>
        <v>9379</v>
      </c>
      <c r="F163" s="406"/>
    </row>
    <row r="164" spans="1:6" ht="15" customHeight="1">
      <c r="A164" s="460">
        <v>340500</v>
      </c>
      <c r="B164" s="407"/>
      <c r="C164" s="340"/>
      <c r="D164" s="340"/>
      <c r="E164" s="408"/>
      <c r="F164" s="366" t="s">
        <v>4</v>
      </c>
    </row>
    <row r="165" spans="1:6" ht="15" customHeight="1">
      <c r="A165" s="461"/>
      <c r="B165" s="396" t="s">
        <v>325</v>
      </c>
      <c r="C165" s="307"/>
      <c r="D165" s="307"/>
      <c r="E165" s="328">
        <v>111000</v>
      </c>
      <c r="F165" s="366"/>
    </row>
    <row r="166" spans="1:6" ht="15" customHeight="1">
      <c r="A166" s="461"/>
      <c r="B166" s="396"/>
      <c r="C166" s="307"/>
      <c r="D166" s="307"/>
      <c r="E166" s="328"/>
      <c r="F166" s="366"/>
    </row>
    <row r="167" spans="1:6" ht="15" customHeight="1">
      <c r="A167" s="461"/>
      <c r="B167" s="396"/>
      <c r="C167" s="307"/>
      <c r="D167" s="307"/>
      <c r="E167" s="328"/>
      <c r="F167" s="366"/>
    </row>
    <row r="168" spans="1:6" ht="15" customHeight="1" thickBot="1">
      <c r="A168" s="462"/>
      <c r="B168" s="396"/>
      <c r="C168" s="307"/>
      <c r="D168" s="307"/>
      <c r="E168" s="328"/>
      <c r="F168" s="366"/>
    </row>
    <row r="169" spans="1:7" ht="16.5" thickBot="1">
      <c r="A169" s="336"/>
      <c r="B169" s="409" t="s">
        <v>174</v>
      </c>
      <c r="C169" s="410"/>
      <c r="D169" s="411"/>
      <c r="E169" s="201">
        <v>1817200.22</v>
      </c>
      <c r="F169" s="412"/>
      <c r="G169" s="413"/>
    </row>
    <row r="170" spans="1:6" ht="15.75">
      <c r="A170" s="414"/>
      <c r="B170" s="414"/>
      <c r="C170" s="414"/>
      <c r="D170" s="414"/>
      <c r="E170" s="414"/>
      <c r="F170" s="414"/>
    </row>
    <row r="171" spans="1:6" ht="15.75">
      <c r="A171" s="414"/>
      <c r="B171" s="414"/>
      <c r="C171" s="414"/>
      <c r="D171" s="414"/>
      <c r="E171" s="414"/>
      <c r="F171" s="414"/>
    </row>
    <row r="172" spans="1:6" ht="15.75">
      <c r="A172" s="414"/>
      <c r="B172" s="414"/>
      <c r="C172" s="414"/>
      <c r="D172" s="414"/>
      <c r="E172" s="414"/>
      <c r="F172" s="414"/>
    </row>
    <row r="173" spans="1:6" ht="15.75">
      <c r="A173" s="414"/>
      <c r="B173" s="414"/>
      <c r="C173" s="414"/>
      <c r="D173" s="414"/>
      <c r="E173" s="414"/>
      <c r="F173" s="414"/>
    </row>
    <row r="174" spans="1:6" ht="15.75">
      <c r="A174" s="414"/>
      <c r="B174" s="414"/>
      <c r="C174" s="414"/>
      <c r="D174" s="414"/>
      <c r="E174" s="414"/>
      <c r="F174" s="414"/>
    </row>
    <row r="175" spans="1:6" ht="15.75">
      <c r="A175" s="414"/>
      <c r="B175" s="414"/>
      <c r="C175" s="414"/>
      <c r="D175" s="414"/>
      <c r="E175" s="414"/>
      <c r="F175" s="414"/>
    </row>
    <row r="176" spans="1:6" ht="15.75">
      <c r="A176" s="414"/>
      <c r="B176" s="414"/>
      <c r="C176" s="414"/>
      <c r="D176" s="414"/>
      <c r="E176" s="414"/>
      <c r="F176" s="414"/>
    </row>
    <row r="177" spans="1:6" ht="15.75">
      <c r="A177" s="414"/>
      <c r="B177" s="414"/>
      <c r="C177" s="414"/>
      <c r="D177" s="414"/>
      <c r="E177" s="414"/>
      <c r="F177" s="414"/>
    </row>
    <row r="178" spans="1:6" ht="15.75">
      <c r="A178" s="414"/>
      <c r="B178" s="414"/>
      <c r="C178" s="414"/>
      <c r="D178" s="414"/>
      <c r="E178" s="414"/>
      <c r="F178" s="414"/>
    </row>
    <row r="179" spans="1:6" ht="15.75">
      <c r="A179" s="414"/>
      <c r="B179" s="414"/>
      <c r="C179" s="414"/>
      <c r="D179" s="414"/>
      <c r="E179" s="414"/>
      <c r="F179" s="414"/>
    </row>
    <row r="180" spans="1:6" ht="15.75">
      <c r="A180" s="414"/>
      <c r="B180" s="414"/>
      <c r="C180" s="414"/>
      <c r="D180" s="414"/>
      <c r="E180" s="414"/>
      <c r="F180" s="414"/>
    </row>
    <row r="181" spans="1:6" ht="15.75">
      <c r="A181" s="414"/>
      <c r="B181" s="414"/>
      <c r="C181" s="414"/>
      <c r="D181" s="414"/>
      <c r="E181" s="414"/>
      <c r="F181" s="414"/>
    </row>
    <row r="182" spans="1:6" ht="15.75">
      <c r="A182" s="414"/>
      <c r="B182" s="414"/>
      <c r="C182" s="414"/>
      <c r="D182" s="414"/>
      <c r="E182" s="414"/>
      <c r="F182" s="414"/>
    </row>
    <row r="183" spans="1:6" ht="15.75">
      <c r="A183" s="414"/>
      <c r="B183" s="414"/>
      <c r="C183" s="414"/>
      <c r="D183" s="414"/>
      <c r="E183" s="414"/>
      <c r="F183" s="414"/>
    </row>
    <row r="184" spans="1:6" ht="15.75">
      <c r="A184" s="414"/>
      <c r="B184" s="414"/>
      <c r="C184" s="414"/>
      <c r="D184" s="414"/>
      <c r="E184" s="414"/>
      <c r="F184" s="414"/>
    </row>
    <row r="185" spans="1:6" ht="15.75">
      <c r="A185" s="414"/>
      <c r="B185" s="414"/>
      <c r="C185" s="414"/>
      <c r="D185" s="414"/>
      <c r="E185" s="414"/>
      <c r="F185" s="414"/>
    </row>
    <row r="186" spans="1:6" ht="15.75">
      <c r="A186" s="414"/>
      <c r="B186" s="414"/>
      <c r="C186" s="414"/>
      <c r="D186" s="414"/>
      <c r="E186" s="414"/>
      <c r="F186" s="414"/>
    </row>
    <row r="187" spans="1:6" ht="15.75">
      <c r="A187" s="414"/>
      <c r="B187" s="414"/>
      <c r="C187" s="414"/>
      <c r="D187" s="414"/>
      <c r="E187" s="414"/>
      <c r="F187" s="414"/>
    </row>
    <row r="188" spans="1:6" ht="15.75">
      <c r="A188" s="414"/>
      <c r="B188" s="414"/>
      <c r="C188" s="414"/>
      <c r="D188" s="414"/>
      <c r="E188" s="414"/>
      <c r="F188" s="414"/>
    </row>
    <row r="189" spans="1:6" ht="15.75">
      <c r="A189" s="414"/>
      <c r="B189" s="414"/>
      <c r="C189" s="414"/>
      <c r="D189" s="414"/>
      <c r="E189" s="414"/>
      <c r="F189" s="414"/>
    </row>
    <row r="190" spans="1:6" ht="15.75">
      <c r="A190" s="414"/>
      <c r="B190" s="414"/>
      <c r="C190" s="414"/>
      <c r="D190" s="414"/>
      <c r="E190" s="414"/>
      <c r="F190" s="414"/>
    </row>
    <row r="191" spans="1:6" ht="15.75">
      <c r="A191" s="414"/>
      <c r="B191" s="414"/>
      <c r="C191" s="414"/>
      <c r="D191" s="414"/>
      <c r="E191" s="414"/>
      <c r="F191" s="414"/>
    </row>
    <row r="192" spans="1:6" ht="15.75">
      <c r="A192" s="414"/>
      <c r="B192" s="414"/>
      <c r="C192" s="414"/>
      <c r="D192" s="414"/>
      <c r="E192" s="414"/>
      <c r="F192" s="414"/>
    </row>
    <row r="193" spans="1:6" ht="15.75">
      <c r="A193" s="414"/>
      <c r="B193" s="414"/>
      <c r="C193" s="414"/>
      <c r="D193" s="414"/>
      <c r="E193" s="414"/>
      <c r="F193" s="414"/>
    </row>
    <row r="194" spans="1:6" ht="15.75">
      <c r="A194" s="414"/>
      <c r="B194" s="414"/>
      <c r="C194" s="414"/>
      <c r="D194" s="414"/>
      <c r="E194" s="414"/>
      <c r="F194" s="414"/>
    </row>
    <row r="195" spans="1:6" ht="15.75">
      <c r="A195" s="414"/>
      <c r="B195" s="414"/>
      <c r="C195" s="414"/>
      <c r="D195" s="414"/>
      <c r="E195" s="414"/>
      <c r="F195" s="414"/>
    </row>
    <row r="196" spans="1:6" ht="15.75">
      <c r="A196" s="414"/>
      <c r="B196" s="414"/>
      <c r="C196" s="414"/>
      <c r="D196" s="414"/>
      <c r="E196" s="414"/>
      <c r="F196" s="414"/>
    </row>
    <row r="197" spans="1:6" ht="15.75">
      <c r="A197" s="414"/>
      <c r="B197" s="414"/>
      <c r="C197" s="414"/>
      <c r="D197" s="414"/>
      <c r="E197" s="414"/>
      <c r="F197" s="414"/>
    </row>
    <row r="198" spans="1:6" ht="15.75">
      <c r="A198" s="414"/>
      <c r="B198" s="414"/>
      <c r="C198" s="414"/>
      <c r="D198" s="414"/>
      <c r="E198" s="414"/>
      <c r="F198" s="414"/>
    </row>
    <row r="199" spans="1:6" ht="15.75">
      <c r="A199" s="414"/>
      <c r="B199" s="414"/>
      <c r="C199" s="414"/>
      <c r="D199" s="414"/>
      <c r="E199" s="414"/>
      <c r="F199" s="414"/>
    </row>
    <row r="200" spans="1:6" ht="15.75">
      <c r="A200" s="414"/>
      <c r="B200" s="414"/>
      <c r="C200" s="414"/>
      <c r="D200" s="414"/>
      <c r="E200" s="414"/>
      <c r="F200" s="414"/>
    </row>
    <row r="201" spans="1:6" ht="15.75">
      <c r="A201" s="414"/>
      <c r="B201" s="414"/>
      <c r="C201" s="414"/>
      <c r="D201" s="414"/>
      <c r="E201" s="414"/>
      <c r="F201" s="414"/>
    </row>
    <row r="202" spans="1:6" ht="15.75">
      <c r="A202" s="414"/>
      <c r="B202" s="414"/>
      <c r="C202" s="414"/>
      <c r="D202" s="414"/>
      <c r="E202" s="414"/>
      <c r="F202" s="414"/>
    </row>
    <row r="203" spans="1:6" ht="15.75">
      <c r="A203" s="414"/>
      <c r="B203" s="414"/>
      <c r="C203" s="414"/>
      <c r="D203" s="414"/>
      <c r="E203" s="414"/>
      <c r="F203" s="414"/>
    </row>
    <row r="204" spans="1:6" ht="15.75">
      <c r="A204" s="414"/>
      <c r="B204" s="414"/>
      <c r="C204" s="414"/>
      <c r="D204" s="414"/>
      <c r="E204" s="414"/>
      <c r="F204" s="414"/>
    </row>
    <row r="205" spans="1:6" ht="15.75">
      <c r="A205" s="414"/>
      <c r="B205" s="414"/>
      <c r="C205" s="414"/>
      <c r="D205" s="414"/>
      <c r="E205" s="414"/>
      <c r="F205" s="414"/>
    </row>
    <row r="206" spans="1:6" ht="15.75">
      <c r="A206" s="414"/>
      <c r="B206" s="414"/>
      <c r="C206" s="414"/>
      <c r="D206" s="414"/>
      <c r="E206" s="414"/>
      <c r="F206" s="414"/>
    </row>
    <row r="207" spans="1:6" ht="15.75">
      <c r="A207" s="414"/>
      <c r="B207" s="414"/>
      <c r="C207" s="414"/>
      <c r="D207" s="414"/>
      <c r="E207" s="414"/>
      <c r="F207" s="414"/>
    </row>
    <row r="208" spans="1:6" ht="15.75">
      <c r="A208" s="414"/>
      <c r="B208" s="414"/>
      <c r="C208" s="414"/>
      <c r="D208" s="414"/>
      <c r="E208" s="414"/>
      <c r="F208" s="414"/>
    </row>
    <row r="209" spans="1:6" ht="15.75">
      <c r="A209" s="414"/>
      <c r="B209" s="414"/>
      <c r="C209" s="414"/>
      <c r="D209" s="414"/>
      <c r="E209" s="414"/>
      <c r="F209" s="414"/>
    </row>
    <row r="210" spans="1:6" ht="15.75">
      <c r="A210" s="414"/>
      <c r="B210" s="414"/>
      <c r="C210" s="414"/>
      <c r="D210" s="414"/>
      <c r="E210" s="414"/>
      <c r="F210" s="414"/>
    </row>
    <row r="211" spans="1:6" ht="15.75">
      <c r="A211" s="414"/>
      <c r="B211" s="414"/>
      <c r="C211" s="414"/>
      <c r="D211" s="414"/>
      <c r="E211" s="414"/>
      <c r="F211" s="414"/>
    </row>
    <row r="212" spans="1:6" ht="15.75">
      <c r="A212" s="414"/>
      <c r="B212" s="414"/>
      <c r="C212" s="414"/>
      <c r="D212" s="414"/>
      <c r="E212" s="414"/>
      <c r="F212" s="414"/>
    </row>
    <row r="213" spans="1:6" ht="15.75">
      <c r="A213" s="414"/>
      <c r="B213" s="414"/>
      <c r="C213" s="414"/>
      <c r="D213" s="414"/>
      <c r="E213" s="414"/>
      <c r="F213" s="414"/>
    </row>
    <row r="214" spans="1:6" ht="15.75">
      <c r="A214" s="414"/>
      <c r="B214" s="414"/>
      <c r="C214" s="414"/>
      <c r="D214" s="414"/>
      <c r="E214" s="414"/>
      <c r="F214" s="414"/>
    </row>
    <row r="215" spans="1:6" ht="15.75">
      <c r="A215" s="414"/>
      <c r="B215" s="414"/>
      <c r="C215" s="414"/>
      <c r="D215" s="414"/>
      <c r="E215" s="414"/>
      <c r="F215" s="414"/>
    </row>
    <row r="216" spans="1:6" ht="15.75">
      <c r="A216" s="414"/>
      <c r="B216" s="414"/>
      <c r="C216" s="414"/>
      <c r="D216" s="414"/>
      <c r="E216" s="414"/>
      <c r="F216" s="414"/>
    </row>
    <row r="217" spans="1:6" ht="15.75">
      <c r="A217" s="414"/>
      <c r="B217" s="414"/>
      <c r="C217" s="414"/>
      <c r="D217" s="414"/>
      <c r="E217" s="414"/>
      <c r="F217" s="414"/>
    </row>
    <row r="218" spans="1:6" ht="15.75">
      <c r="A218" s="414"/>
      <c r="B218" s="414"/>
      <c r="C218" s="414"/>
      <c r="D218" s="414"/>
      <c r="E218" s="414"/>
      <c r="F218" s="414"/>
    </row>
    <row r="219" spans="1:6" ht="15.75">
      <c r="A219" s="414"/>
      <c r="B219" s="414"/>
      <c r="C219" s="414"/>
      <c r="D219" s="414"/>
      <c r="E219" s="414"/>
      <c r="F219" s="414"/>
    </row>
    <row r="220" spans="1:6" ht="15.75">
      <c r="A220" s="414"/>
      <c r="B220" s="414"/>
      <c r="C220" s="414"/>
      <c r="D220" s="414"/>
      <c r="E220" s="414"/>
      <c r="F220" s="414"/>
    </row>
    <row r="221" spans="1:6" ht="15.75">
      <c r="A221" s="414"/>
      <c r="B221" s="414"/>
      <c r="C221" s="414"/>
      <c r="D221" s="414"/>
      <c r="E221" s="414"/>
      <c r="F221" s="414"/>
    </row>
    <row r="222" spans="1:6" ht="15.75">
      <c r="A222" s="414"/>
      <c r="B222" s="414"/>
      <c r="C222" s="414"/>
      <c r="D222" s="414"/>
      <c r="E222" s="414"/>
      <c r="F222" s="414"/>
    </row>
    <row r="223" spans="1:6" ht="15.75">
      <c r="A223" s="414"/>
      <c r="B223" s="414"/>
      <c r="C223" s="414"/>
      <c r="D223" s="414"/>
      <c r="E223" s="414"/>
      <c r="F223" s="414"/>
    </row>
    <row r="224" spans="1:6" ht="15.75">
      <c r="A224" s="414"/>
      <c r="B224" s="414"/>
      <c r="C224" s="414"/>
      <c r="D224" s="414"/>
      <c r="E224" s="414"/>
      <c r="F224" s="414"/>
    </row>
    <row r="225" spans="1:6" ht="15.75">
      <c r="A225" s="414"/>
      <c r="B225" s="414"/>
      <c r="C225" s="414"/>
      <c r="D225" s="414"/>
      <c r="E225" s="414"/>
      <c r="F225" s="414"/>
    </row>
    <row r="226" spans="1:6" ht="15.75">
      <c r="A226" s="414"/>
      <c r="B226" s="414"/>
      <c r="C226" s="414"/>
      <c r="D226" s="414"/>
      <c r="E226" s="414"/>
      <c r="F226" s="414"/>
    </row>
    <row r="227" spans="1:6" ht="15.75">
      <c r="A227" s="414"/>
      <c r="B227" s="414"/>
      <c r="C227" s="414"/>
      <c r="D227" s="414"/>
      <c r="E227" s="414"/>
      <c r="F227" s="414"/>
    </row>
    <row r="228" spans="1:6" ht="15.75">
      <c r="A228" s="414"/>
      <c r="B228" s="414"/>
      <c r="C228" s="414"/>
      <c r="D228" s="414"/>
      <c r="E228" s="414"/>
      <c r="F228" s="414"/>
    </row>
    <row r="229" spans="1:6" ht="15.75">
      <c r="A229" s="414"/>
      <c r="B229" s="414"/>
      <c r="C229" s="414"/>
      <c r="D229" s="414"/>
      <c r="E229" s="414"/>
      <c r="F229" s="414"/>
    </row>
    <row r="230" spans="1:2" ht="15.75">
      <c r="A230" s="414"/>
      <c r="B230" s="295"/>
    </row>
    <row r="231" spans="1:2" ht="15.75">
      <c r="A231" s="414"/>
      <c r="B231" s="295"/>
    </row>
    <row r="232" ht="15">
      <c r="B232" s="295"/>
    </row>
    <row r="233" ht="15">
      <c r="B233" s="295"/>
    </row>
    <row r="234" ht="15">
      <c r="B234" s="295"/>
    </row>
    <row r="235" ht="15">
      <c r="B235" s="295"/>
    </row>
    <row r="236" ht="15">
      <c r="B236" s="295"/>
    </row>
    <row r="237" ht="15">
      <c r="B237" s="295"/>
    </row>
    <row r="238" ht="15">
      <c r="B238" s="295"/>
    </row>
    <row r="239" ht="15">
      <c r="B239" s="295"/>
    </row>
    <row r="240" ht="15">
      <c r="B240" s="295"/>
    </row>
    <row r="241" ht="15">
      <c r="B241" s="295"/>
    </row>
    <row r="242" ht="15">
      <c r="B242" s="295"/>
    </row>
    <row r="243" ht="15">
      <c r="B243" s="295"/>
    </row>
    <row r="244" ht="15">
      <c r="B244" s="295"/>
    </row>
    <row r="245" ht="15">
      <c r="B245" s="295"/>
    </row>
    <row r="246" ht="15">
      <c r="B246" s="295"/>
    </row>
    <row r="247" ht="15">
      <c r="B247" s="295"/>
    </row>
    <row r="248" ht="15">
      <c r="B248" s="295"/>
    </row>
    <row r="249" ht="15">
      <c r="B249" s="295"/>
    </row>
    <row r="250" ht="15">
      <c r="B250" s="295"/>
    </row>
    <row r="251" ht="15">
      <c r="B251" s="295"/>
    </row>
    <row r="252" ht="15">
      <c r="B252" s="295"/>
    </row>
    <row r="253" ht="15">
      <c r="B253" s="295"/>
    </row>
    <row r="254" ht="15">
      <c r="B254" s="295"/>
    </row>
    <row r="255" ht="15">
      <c r="B255" s="295"/>
    </row>
    <row r="256" ht="15">
      <c r="B256" s="295"/>
    </row>
    <row r="257" ht="15">
      <c r="B257" s="295"/>
    </row>
    <row r="258" ht="15">
      <c r="B258" s="295"/>
    </row>
    <row r="259" ht="15">
      <c r="B259" s="295"/>
    </row>
    <row r="260" ht="15">
      <c r="B260" s="295"/>
    </row>
    <row r="261" ht="15">
      <c r="B261" s="295"/>
    </row>
    <row r="262" ht="15">
      <c r="B262" s="295"/>
    </row>
    <row r="263" ht="15">
      <c r="B263" s="295"/>
    </row>
    <row r="264" ht="15">
      <c r="B264" s="295"/>
    </row>
    <row r="265" ht="15">
      <c r="B265" s="295"/>
    </row>
    <row r="266" ht="15">
      <c r="B266" s="295"/>
    </row>
    <row r="267" ht="15">
      <c r="B267" s="295"/>
    </row>
    <row r="268" ht="15">
      <c r="B268" s="295"/>
    </row>
    <row r="269" ht="15">
      <c r="B269" s="295"/>
    </row>
    <row r="270" ht="15">
      <c r="B270" s="295"/>
    </row>
    <row r="271" ht="15">
      <c r="B271" s="295"/>
    </row>
    <row r="272" ht="15">
      <c r="B272" s="295"/>
    </row>
    <row r="273" ht="15">
      <c r="B273" s="295"/>
    </row>
    <row r="274" ht="15">
      <c r="B274" s="295"/>
    </row>
    <row r="275" ht="15">
      <c r="B275" s="295"/>
    </row>
    <row r="276" ht="15">
      <c r="B276" s="295"/>
    </row>
    <row r="277" ht="15">
      <c r="B277" s="295"/>
    </row>
    <row r="278" ht="15">
      <c r="B278" s="295"/>
    </row>
    <row r="279" ht="15">
      <c r="B279" s="295"/>
    </row>
    <row r="280" ht="15">
      <c r="B280" s="295"/>
    </row>
    <row r="281" ht="15">
      <c r="B281" s="295"/>
    </row>
    <row r="282" ht="15">
      <c r="B282" s="295"/>
    </row>
    <row r="283" ht="15">
      <c r="B283" s="295"/>
    </row>
    <row r="284" ht="15">
      <c r="B284" s="295"/>
    </row>
    <row r="285" ht="15">
      <c r="B285" s="295"/>
    </row>
    <row r="286" ht="15">
      <c r="B286" s="295"/>
    </row>
    <row r="287" ht="15">
      <c r="B287" s="295"/>
    </row>
    <row r="288" ht="15">
      <c r="B288" s="295"/>
    </row>
    <row r="289" ht="15">
      <c r="B289" s="295"/>
    </row>
    <row r="290" ht="15">
      <c r="B290" s="295"/>
    </row>
    <row r="291" ht="15">
      <c r="B291" s="295"/>
    </row>
    <row r="292" ht="15">
      <c r="B292" s="295"/>
    </row>
    <row r="293" ht="15">
      <c r="B293" s="295"/>
    </row>
    <row r="294" ht="15">
      <c r="B294" s="295"/>
    </row>
    <row r="295" ht="15">
      <c r="B295" s="295"/>
    </row>
    <row r="296" ht="15">
      <c r="B296" s="295"/>
    </row>
    <row r="297" ht="15">
      <c r="B297" s="295"/>
    </row>
    <row r="298" ht="15">
      <c r="B298" s="295"/>
    </row>
    <row r="299" ht="15">
      <c r="B299" s="295"/>
    </row>
    <row r="300" ht="15">
      <c r="B300" s="295"/>
    </row>
    <row r="301" ht="15">
      <c r="B301" s="295"/>
    </row>
    <row r="302" ht="15">
      <c r="B302" s="295"/>
    </row>
    <row r="303" ht="15">
      <c r="B303" s="295"/>
    </row>
    <row r="304" ht="15">
      <c r="B304" s="295"/>
    </row>
    <row r="305" ht="15">
      <c r="B305" s="295"/>
    </row>
    <row r="306" ht="15">
      <c r="B306" s="295"/>
    </row>
    <row r="307" ht="15">
      <c r="B307" s="295"/>
    </row>
    <row r="308" ht="15">
      <c r="B308" s="295"/>
    </row>
    <row r="309" ht="15">
      <c r="B309" s="295"/>
    </row>
    <row r="310" ht="15">
      <c r="B310" s="295"/>
    </row>
    <row r="311" ht="15">
      <c r="B311" s="295"/>
    </row>
    <row r="312" ht="15">
      <c r="B312" s="295"/>
    </row>
    <row r="313" ht="15">
      <c r="B313" s="295"/>
    </row>
    <row r="314" ht="15">
      <c r="B314" s="295"/>
    </row>
    <row r="315" ht="15">
      <c r="B315" s="295"/>
    </row>
    <row r="316" ht="15">
      <c r="B316" s="295"/>
    </row>
    <row r="317" ht="15">
      <c r="B317" s="295"/>
    </row>
    <row r="318" ht="15">
      <c r="B318" s="295"/>
    </row>
    <row r="319" ht="15">
      <c r="B319" s="295"/>
    </row>
    <row r="320" ht="15">
      <c r="B320" s="295"/>
    </row>
    <row r="321" ht="15">
      <c r="B321" s="295"/>
    </row>
    <row r="322" ht="15">
      <c r="B322" s="295"/>
    </row>
    <row r="323" ht="15">
      <c r="B323" s="295"/>
    </row>
    <row r="324" ht="15">
      <c r="B324" s="295"/>
    </row>
    <row r="325" ht="15">
      <c r="B325" s="295"/>
    </row>
    <row r="326" ht="15">
      <c r="B326" s="295"/>
    </row>
    <row r="327" ht="15">
      <c r="B327" s="295"/>
    </row>
  </sheetData>
  <sheetProtection/>
  <mergeCells count="12">
    <mergeCell ref="B1:D2"/>
    <mergeCell ref="A4:A6"/>
    <mergeCell ref="A11:A13"/>
    <mergeCell ref="A7:A10"/>
    <mergeCell ref="A20:A24"/>
    <mergeCell ref="A14:A19"/>
    <mergeCell ref="A56:A59"/>
    <mergeCell ref="A25:A55"/>
    <mergeCell ref="A60:A88"/>
    <mergeCell ref="A144:A163"/>
    <mergeCell ref="A164:A168"/>
    <mergeCell ref="A89:A143"/>
  </mergeCells>
  <printOptions/>
  <pageMargins left="0.47" right="0.1968503937007874" top="0.3937007874015748" bottom="0.1968503937007874" header="0.5118110236220472" footer="0.5118110236220472"/>
  <pageSetup horizontalDpi="600" verticalDpi="600" orientation="portrait" paperSize="9" scale="91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19"/>
  <sheetViews>
    <sheetView view="pageBreakPreview" zoomScale="6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13.125" style="291" customWidth="1"/>
    <col min="2" max="2" width="78.375" style="202" customWidth="1"/>
    <col min="3" max="3" width="9.625" style="291" customWidth="1"/>
    <col min="4" max="4" width="11.375" style="291" customWidth="1"/>
    <col min="5" max="5" width="18.00390625" style="291" customWidth="1"/>
    <col min="6" max="6" width="15.875" style="291" customWidth="1"/>
    <col min="7" max="16384" width="9.125" style="202" customWidth="1"/>
  </cols>
  <sheetData>
    <row r="1" spans="1:6" ht="12.75" customHeight="1">
      <c r="A1" s="470" t="s">
        <v>327</v>
      </c>
      <c r="B1" s="470"/>
      <c r="C1" s="470"/>
      <c r="D1" s="470"/>
      <c r="E1" s="470"/>
      <c r="F1" s="470"/>
    </row>
    <row r="2" spans="1:6" ht="14.25" customHeight="1" thickBot="1">
      <c r="A2" s="470"/>
      <c r="B2" s="470"/>
      <c r="C2" s="470"/>
      <c r="D2" s="470"/>
      <c r="E2" s="470"/>
      <c r="F2" s="470"/>
    </row>
    <row r="3" spans="1:6" ht="12.75" customHeight="1" thickBot="1">
      <c r="A3" s="471">
        <v>212500</v>
      </c>
      <c r="B3" s="203" t="s">
        <v>287</v>
      </c>
      <c r="C3" s="204"/>
      <c r="D3" s="204"/>
      <c r="E3" s="205"/>
      <c r="F3" s="206"/>
    </row>
    <row r="4" spans="1:6" ht="16.5" customHeight="1" thickBot="1">
      <c r="A4" s="471"/>
      <c r="B4" s="207" t="s">
        <v>282</v>
      </c>
      <c r="C4" s="204"/>
      <c r="D4" s="204"/>
      <c r="E4" s="205">
        <v>83000</v>
      </c>
      <c r="F4" s="206"/>
    </row>
    <row r="5" spans="1:6" ht="12.75" customHeight="1" thickBot="1">
      <c r="A5" s="471"/>
      <c r="B5" s="207"/>
      <c r="C5" s="204"/>
      <c r="D5" s="204"/>
      <c r="E5" s="205"/>
      <c r="F5" s="206" t="s">
        <v>7</v>
      </c>
    </row>
    <row r="6" spans="1:6" ht="12.75" customHeight="1">
      <c r="A6" s="471"/>
      <c r="B6" s="207"/>
      <c r="C6" s="204"/>
      <c r="D6" s="204"/>
      <c r="E6" s="205"/>
      <c r="F6" s="206" t="s">
        <v>7</v>
      </c>
    </row>
    <row r="7" spans="1:6" ht="18.75">
      <c r="A7" s="471"/>
      <c r="B7" s="208" t="s">
        <v>9</v>
      </c>
      <c r="C7" s="209"/>
      <c r="D7" s="209"/>
      <c r="E7" s="210">
        <v>83000</v>
      </c>
      <c r="F7" s="211"/>
    </row>
    <row r="8" spans="1:6" ht="3.75" customHeight="1" thickBot="1">
      <c r="A8" s="472"/>
      <c r="B8" s="212"/>
      <c r="C8" s="213"/>
      <c r="D8" s="213"/>
      <c r="E8" s="214"/>
      <c r="F8" s="215"/>
    </row>
    <row r="9" spans="1:6" ht="15" customHeight="1" thickBot="1">
      <c r="A9" s="473">
        <v>222300</v>
      </c>
      <c r="B9" s="216" t="s">
        <v>313</v>
      </c>
      <c r="C9" s="217"/>
      <c r="D9" s="217"/>
      <c r="E9" s="218">
        <v>6000</v>
      </c>
      <c r="F9" s="219"/>
    </row>
    <row r="10" spans="1:6" ht="18.75">
      <c r="A10" s="474"/>
      <c r="B10" s="220"/>
      <c r="C10" s="221"/>
      <c r="D10" s="217"/>
      <c r="E10" s="218"/>
      <c r="F10" s="222"/>
    </row>
    <row r="11" spans="1:6" ht="12.75" customHeight="1">
      <c r="A11" s="474"/>
      <c r="B11" s="208" t="s">
        <v>136</v>
      </c>
      <c r="C11" s="223"/>
      <c r="D11" s="224"/>
      <c r="E11" s="225"/>
      <c r="F11" s="226"/>
    </row>
    <row r="12" spans="1:6" ht="21" customHeight="1" thickBot="1">
      <c r="A12" s="475"/>
      <c r="B12" s="227"/>
      <c r="C12" s="224"/>
      <c r="D12" s="224"/>
      <c r="E12" s="228">
        <f>SUM(E9:E11)</f>
        <v>6000</v>
      </c>
      <c r="F12" s="229"/>
    </row>
    <row r="13" spans="1:6" ht="15" customHeight="1">
      <c r="A13" s="468" t="s">
        <v>22</v>
      </c>
      <c r="B13" s="230" t="s">
        <v>30</v>
      </c>
      <c r="C13" s="217">
        <v>12</v>
      </c>
      <c r="D13" s="217">
        <v>1250</v>
      </c>
      <c r="E13" s="218">
        <v>15000</v>
      </c>
      <c r="F13" s="219" t="s">
        <v>5</v>
      </c>
    </row>
    <row r="14" spans="1:6" ht="15" customHeight="1">
      <c r="A14" s="469"/>
      <c r="B14" s="231" t="s">
        <v>291</v>
      </c>
      <c r="C14" s="232"/>
      <c r="D14" s="232"/>
      <c r="E14" s="233">
        <v>28000</v>
      </c>
      <c r="F14" s="234" t="s">
        <v>6</v>
      </c>
    </row>
    <row r="15" spans="1:6" ht="15" customHeight="1">
      <c r="A15" s="469"/>
      <c r="B15" s="231" t="s">
        <v>288</v>
      </c>
      <c r="C15" s="232"/>
      <c r="D15" s="232"/>
      <c r="E15" s="233">
        <v>28000</v>
      </c>
      <c r="F15" s="234" t="s">
        <v>5</v>
      </c>
    </row>
    <row r="16" spans="1:6" ht="15" customHeight="1">
      <c r="A16" s="469"/>
      <c r="B16" s="231" t="s">
        <v>293</v>
      </c>
      <c r="C16" s="232"/>
      <c r="D16" s="232"/>
      <c r="E16" s="233">
        <v>17000</v>
      </c>
      <c r="F16" s="234" t="s">
        <v>5</v>
      </c>
    </row>
    <row r="17" spans="1:6" ht="15" customHeight="1">
      <c r="A17" s="469"/>
      <c r="B17" s="231" t="s">
        <v>160</v>
      </c>
      <c r="C17" s="232"/>
      <c r="D17" s="232"/>
      <c r="E17" s="233">
        <v>15000</v>
      </c>
      <c r="F17" s="234" t="s">
        <v>5</v>
      </c>
    </row>
    <row r="18" spans="1:6" ht="15" customHeight="1">
      <c r="A18" s="469"/>
      <c r="B18" s="231" t="s">
        <v>161</v>
      </c>
      <c r="C18" s="232">
        <v>1</v>
      </c>
      <c r="D18" s="232">
        <v>35000</v>
      </c>
      <c r="E18" s="233">
        <v>35000</v>
      </c>
      <c r="F18" s="234" t="s">
        <v>7</v>
      </c>
    </row>
    <row r="19" spans="1:6" ht="15" customHeight="1">
      <c r="A19" s="469"/>
      <c r="B19" s="231" t="s">
        <v>169</v>
      </c>
      <c r="C19" s="232">
        <v>1</v>
      </c>
      <c r="D19" s="232">
        <v>5000</v>
      </c>
      <c r="E19" s="233">
        <v>5000</v>
      </c>
      <c r="F19" s="234" t="s">
        <v>5</v>
      </c>
    </row>
    <row r="20" spans="1:6" ht="18.75">
      <c r="A20" s="469"/>
      <c r="B20" s="207" t="s">
        <v>292</v>
      </c>
      <c r="C20" s="221"/>
      <c r="D20" s="221"/>
      <c r="E20" s="235">
        <v>10000</v>
      </c>
      <c r="F20" s="222" t="s">
        <v>5</v>
      </c>
    </row>
    <row r="21" spans="1:6" ht="18.75">
      <c r="A21" s="469"/>
      <c r="B21" s="220" t="s">
        <v>294</v>
      </c>
      <c r="C21" s="221">
        <v>12</v>
      </c>
      <c r="D21" s="221">
        <v>6000</v>
      </c>
      <c r="E21" s="235">
        <v>36000</v>
      </c>
      <c r="F21" s="222" t="s">
        <v>5</v>
      </c>
    </row>
    <row r="22" spans="1:6" ht="18.75">
      <c r="A22" s="469"/>
      <c r="B22" s="207" t="s">
        <v>75</v>
      </c>
      <c r="C22" s="221">
        <v>2</v>
      </c>
      <c r="D22" s="221">
        <v>2500</v>
      </c>
      <c r="E22" s="235">
        <f>C22*D22</f>
        <v>5000</v>
      </c>
      <c r="F22" s="222" t="s">
        <v>27</v>
      </c>
    </row>
    <row r="23" spans="1:6" ht="18.75">
      <c r="A23" s="469"/>
      <c r="B23" s="207" t="s">
        <v>137</v>
      </c>
      <c r="C23" s="223">
        <v>1</v>
      </c>
      <c r="D23" s="223">
        <v>6000</v>
      </c>
      <c r="E23" s="236">
        <f>D23*C23</f>
        <v>6000</v>
      </c>
      <c r="F23" s="226" t="s">
        <v>5</v>
      </c>
    </row>
    <row r="24" spans="1:6" ht="19.5" thickBot="1">
      <c r="A24" s="469"/>
      <c r="B24" s="237" t="s">
        <v>9</v>
      </c>
      <c r="C24" s="223"/>
      <c r="D24" s="223"/>
      <c r="E24" s="238">
        <f>SUM(E13:E23)</f>
        <v>200000</v>
      </c>
      <c r="F24" s="226"/>
    </row>
    <row r="25" spans="1:6" ht="15" customHeight="1">
      <c r="A25" s="468">
        <v>226100</v>
      </c>
      <c r="B25" s="239" t="s">
        <v>0</v>
      </c>
      <c r="C25" s="217">
        <v>12</v>
      </c>
      <c r="D25" s="217">
        <v>2000</v>
      </c>
      <c r="E25" s="218">
        <v>24000</v>
      </c>
      <c r="F25" s="219" t="s">
        <v>5</v>
      </c>
    </row>
    <row r="26" spans="1:6" ht="15" customHeight="1">
      <c r="A26" s="469"/>
      <c r="B26" s="240" t="s">
        <v>162</v>
      </c>
      <c r="C26" s="221">
        <v>10</v>
      </c>
      <c r="D26" s="221">
        <v>500</v>
      </c>
      <c r="E26" s="235">
        <v>5000</v>
      </c>
      <c r="F26" s="222"/>
    </row>
    <row r="27" spans="1:6" ht="15" customHeight="1">
      <c r="A27" s="469"/>
      <c r="B27" s="240" t="s">
        <v>163</v>
      </c>
      <c r="C27" s="221">
        <v>1</v>
      </c>
      <c r="D27" s="221">
        <v>1500</v>
      </c>
      <c r="E27" s="235">
        <v>1500</v>
      </c>
      <c r="F27" s="222"/>
    </row>
    <row r="28" spans="1:6" ht="15" customHeight="1">
      <c r="A28" s="469"/>
      <c r="B28" s="240" t="s">
        <v>1</v>
      </c>
      <c r="C28" s="221">
        <v>2</v>
      </c>
      <c r="D28" s="221">
        <v>2500</v>
      </c>
      <c r="E28" s="235">
        <v>5000</v>
      </c>
      <c r="F28" s="222" t="s">
        <v>5</v>
      </c>
    </row>
    <row r="29" spans="1:6" ht="15" customHeight="1">
      <c r="A29" s="469"/>
      <c r="B29" s="240" t="s">
        <v>76</v>
      </c>
      <c r="C29" s="221"/>
      <c r="D29" s="221"/>
      <c r="E29" s="235">
        <v>6000</v>
      </c>
      <c r="F29" s="222" t="s">
        <v>5</v>
      </c>
    </row>
    <row r="30" spans="1:6" ht="15" customHeight="1">
      <c r="A30" s="469"/>
      <c r="B30" s="241" t="s">
        <v>171</v>
      </c>
      <c r="C30" s="221">
        <v>6</v>
      </c>
      <c r="D30" s="221">
        <v>600</v>
      </c>
      <c r="E30" s="235">
        <v>3600</v>
      </c>
      <c r="F30" s="222"/>
    </row>
    <row r="31" spans="1:6" ht="15" customHeight="1">
      <c r="A31" s="469"/>
      <c r="B31" s="242" t="s">
        <v>284</v>
      </c>
      <c r="C31" s="223">
        <v>1</v>
      </c>
      <c r="D31" s="223">
        <v>4000</v>
      </c>
      <c r="E31" s="236">
        <v>4000</v>
      </c>
      <c r="F31" s="226"/>
    </row>
    <row r="32" spans="1:6" ht="15" customHeight="1">
      <c r="A32" s="469"/>
      <c r="B32" s="242" t="s">
        <v>285</v>
      </c>
      <c r="C32" s="223">
        <v>4</v>
      </c>
      <c r="D32" s="223">
        <v>500</v>
      </c>
      <c r="E32" s="236">
        <v>2000</v>
      </c>
      <c r="F32" s="226"/>
    </row>
    <row r="33" spans="1:6" ht="15" customHeight="1" thickBot="1">
      <c r="A33" s="476"/>
      <c r="B33" s="243" t="s">
        <v>9</v>
      </c>
      <c r="C33" s="244"/>
      <c r="D33" s="244"/>
      <c r="E33" s="245">
        <f>SUM(E25:E32)</f>
        <v>51100</v>
      </c>
      <c r="F33" s="246"/>
    </row>
    <row r="34" spans="1:6" ht="56.25">
      <c r="A34" s="468">
        <v>290000</v>
      </c>
      <c r="B34" s="231" t="s">
        <v>283</v>
      </c>
      <c r="C34" s="247"/>
      <c r="D34" s="247"/>
      <c r="E34" s="233">
        <v>10000</v>
      </c>
      <c r="F34" s="234" t="s">
        <v>3</v>
      </c>
    </row>
    <row r="35" spans="1:6" ht="19.5" thickBot="1">
      <c r="A35" s="476"/>
      <c r="B35" s="208" t="s">
        <v>9</v>
      </c>
      <c r="C35" s="248"/>
      <c r="D35" s="248"/>
      <c r="E35" s="249">
        <f>SUM(E34)</f>
        <v>10000</v>
      </c>
      <c r="F35" s="246"/>
    </row>
    <row r="36" spans="1:6" ht="19.5" thickBot="1">
      <c r="A36" s="468" t="s">
        <v>109</v>
      </c>
      <c r="B36" s="250" t="s">
        <v>115</v>
      </c>
      <c r="C36" s="217"/>
      <c r="D36" s="217"/>
      <c r="E36" s="218"/>
      <c r="F36" s="219"/>
    </row>
    <row r="37" spans="1:6" ht="18.75">
      <c r="A37" s="469"/>
      <c r="B37" s="251" t="s">
        <v>78</v>
      </c>
      <c r="C37" s="221">
        <v>10</v>
      </c>
      <c r="D37" s="221">
        <v>25</v>
      </c>
      <c r="E37" s="235">
        <v>250</v>
      </c>
      <c r="F37" s="222" t="s">
        <v>3</v>
      </c>
    </row>
    <row r="38" spans="1:6" ht="18.75">
      <c r="A38" s="469"/>
      <c r="B38" s="252" t="s">
        <v>79</v>
      </c>
      <c r="C38" s="221">
        <v>5</v>
      </c>
      <c r="D38" s="221">
        <v>6</v>
      </c>
      <c r="E38" s="235">
        <f aca="true" t="shared" si="0" ref="E38:E53">C38*D38</f>
        <v>30</v>
      </c>
      <c r="F38" s="222" t="s">
        <v>3</v>
      </c>
    </row>
    <row r="39" spans="1:6" ht="15" customHeight="1">
      <c r="A39" s="469"/>
      <c r="B39" s="252" t="s">
        <v>80</v>
      </c>
      <c r="C39" s="221">
        <v>5</v>
      </c>
      <c r="D39" s="221">
        <v>15</v>
      </c>
      <c r="E39" s="235">
        <f t="shared" si="0"/>
        <v>75</v>
      </c>
      <c r="F39" s="222" t="s">
        <v>3</v>
      </c>
    </row>
    <row r="40" spans="1:6" ht="18.75">
      <c r="A40" s="469"/>
      <c r="B40" s="252" t="s">
        <v>81</v>
      </c>
      <c r="C40" s="221">
        <v>5</v>
      </c>
      <c r="D40" s="221">
        <v>10</v>
      </c>
      <c r="E40" s="235">
        <f t="shared" si="0"/>
        <v>50</v>
      </c>
      <c r="F40" s="222" t="s">
        <v>3</v>
      </c>
    </row>
    <row r="41" spans="1:6" ht="18.75">
      <c r="A41" s="469"/>
      <c r="B41" s="252" t="s">
        <v>82</v>
      </c>
      <c r="C41" s="221">
        <v>2</v>
      </c>
      <c r="D41" s="221">
        <v>25</v>
      </c>
      <c r="E41" s="235">
        <f t="shared" si="0"/>
        <v>50</v>
      </c>
      <c r="F41" s="222" t="s">
        <v>3</v>
      </c>
    </row>
    <row r="42" spans="1:6" ht="18.75">
      <c r="A42" s="469"/>
      <c r="B42" s="252" t="s">
        <v>83</v>
      </c>
      <c r="C42" s="221">
        <v>5</v>
      </c>
      <c r="D42" s="221">
        <v>5</v>
      </c>
      <c r="E42" s="235">
        <f t="shared" si="0"/>
        <v>25</v>
      </c>
      <c r="F42" s="222" t="s">
        <v>3</v>
      </c>
    </row>
    <row r="43" spans="1:6" ht="18.75">
      <c r="A43" s="469"/>
      <c r="B43" s="252" t="s">
        <v>84</v>
      </c>
      <c r="C43" s="221">
        <v>5</v>
      </c>
      <c r="D43" s="221">
        <v>8</v>
      </c>
      <c r="E43" s="235">
        <f t="shared" si="0"/>
        <v>40</v>
      </c>
      <c r="F43" s="222" t="s">
        <v>3</v>
      </c>
    </row>
    <row r="44" spans="1:6" ht="18.75">
      <c r="A44" s="469"/>
      <c r="B44" s="252" t="s">
        <v>85</v>
      </c>
      <c r="C44" s="221">
        <v>1</v>
      </c>
      <c r="D44" s="221">
        <v>29</v>
      </c>
      <c r="E44" s="235">
        <f t="shared" si="0"/>
        <v>29</v>
      </c>
      <c r="F44" s="222" t="s">
        <v>3</v>
      </c>
    </row>
    <row r="45" spans="1:6" ht="18.75">
      <c r="A45" s="469"/>
      <c r="B45" s="252" t="s">
        <v>86</v>
      </c>
      <c r="C45" s="221">
        <v>1</v>
      </c>
      <c r="D45" s="221">
        <v>55</v>
      </c>
      <c r="E45" s="235">
        <f t="shared" si="0"/>
        <v>55</v>
      </c>
      <c r="F45" s="222" t="s">
        <v>3</v>
      </c>
    </row>
    <row r="46" spans="1:6" ht="18.75">
      <c r="A46" s="469"/>
      <c r="B46" s="252" t="s">
        <v>87</v>
      </c>
      <c r="C46" s="221">
        <v>1</v>
      </c>
      <c r="D46" s="221">
        <v>30</v>
      </c>
      <c r="E46" s="235">
        <f t="shared" si="0"/>
        <v>30</v>
      </c>
      <c r="F46" s="222" t="s">
        <v>3</v>
      </c>
    </row>
    <row r="47" spans="1:6" ht="18.75">
      <c r="A47" s="469"/>
      <c r="B47" s="252" t="s">
        <v>88</v>
      </c>
      <c r="C47" s="221">
        <v>1</v>
      </c>
      <c r="D47" s="221">
        <v>160</v>
      </c>
      <c r="E47" s="235">
        <f t="shared" si="0"/>
        <v>160</v>
      </c>
      <c r="F47" s="222" t="s">
        <v>3</v>
      </c>
    </row>
    <row r="48" spans="1:6" ht="18.75">
      <c r="A48" s="469"/>
      <c r="B48" s="252" t="s">
        <v>89</v>
      </c>
      <c r="C48" s="221">
        <v>5</v>
      </c>
      <c r="D48" s="221">
        <v>13</v>
      </c>
      <c r="E48" s="235">
        <f t="shared" si="0"/>
        <v>65</v>
      </c>
      <c r="F48" s="222" t="s">
        <v>3</v>
      </c>
    </row>
    <row r="49" spans="1:6" ht="18.75">
      <c r="A49" s="469"/>
      <c r="B49" s="252" t="s">
        <v>90</v>
      </c>
      <c r="C49" s="221">
        <v>2</v>
      </c>
      <c r="D49" s="221">
        <v>230</v>
      </c>
      <c r="E49" s="235">
        <v>460</v>
      </c>
      <c r="F49" s="222" t="s">
        <v>3</v>
      </c>
    </row>
    <row r="50" spans="1:6" ht="18.75">
      <c r="A50" s="469"/>
      <c r="B50" s="252" t="s">
        <v>91</v>
      </c>
      <c r="C50" s="221">
        <v>5</v>
      </c>
      <c r="D50" s="221">
        <v>68</v>
      </c>
      <c r="E50" s="235">
        <f t="shared" si="0"/>
        <v>340</v>
      </c>
      <c r="F50" s="222" t="s">
        <v>3</v>
      </c>
    </row>
    <row r="51" spans="1:6" ht="18.75">
      <c r="A51" s="469"/>
      <c r="B51" s="252" t="s">
        <v>92</v>
      </c>
      <c r="C51" s="221">
        <v>5</v>
      </c>
      <c r="D51" s="221">
        <v>4</v>
      </c>
      <c r="E51" s="235">
        <f t="shared" si="0"/>
        <v>20</v>
      </c>
      <c r="F51" s="222" t="s">
        <v>3</v>
      </c>
    </row>
    <row r="52" spans="1:6" ht="37.5">
      <c r="A52" s="469"/>
      <c r="B52" s="252" t="s">
        <v>94</v>
      </c>
      <c r="C52" s="221">
        <v>1500</v>
      </c>
      <c r="D52" s="221">
        <v>5</v>
      </c>
      <c r="E52" s="235">
        <v>7500</v>
      </c>
      <c r="F52" s="222" t="s">
        <v>3</v>
      </c>
    </row>
    <row r="53" spans="1:6" ht="18.75">
      <c r="A53" s="469"/>
      <c r="B53" s="252" t="s">
        <v>95</v>
      </c>
      <c r="C53" s="221">
        <v>1</v>
      </c>
      <c r="D53" s="221">
        <v>50</v>
      </c>
      <c r="E53" s="235">
        <f t="shared" si="0"/>
        <v>50</v>
      </c>
      <c r="F53" s="222" t="s">
        <v>3</v>
      </c>
    </row>
    <row r="54" spans="1:6" ht="19.5" thickBot="1">
      <c r="A54" s="469"/>
      <c r="B54" s="252" t="s">
        <v>96</v>
      </c>
      <c r="C54" s="221">
        <v>2</v>
      </c>
      <c r="D54" s="221">
        <v>75</v>
      </c>
      <c r="E54" s="253">
        <v>150</v>
      </c>
      <c r="F54" s="222"/>
    </row>
    <row r="55" spans="1:6" ht="19.5" thickBot="1">
      <c r="A55" s="469"/>
      <c r="B55" s="252"/>
      <c r="C55" s="223"/>
      <c r="D55" s="223"/>
      <c r="E55" s="253"/>
      <c r="F55" s="226"/>
    </row>
    <row r="56" spans="1:6" ht="19.5" thickBot="1">
      <c r="A56" s="476"/>
      <c r="B56" s="237" t="s">
        <v>9</v>
      </c>
      <c r="C56" s="223"/>
      <c r="D56" s="223"/>
      <c r="E56" s="254">
        <f>SUM(E36:E55)</f>
        <v>9379</v>
      </c>
      <c r="F56" s="226"/>
    </row>
    <row r="57" spans="1:6" ht="18.75">
      <c r="A57" s="477">
        <v>340500</v>
      </c>
      <c r="B57" s="2" t="s">
        <v>173</v>
      </c>
      <c r="C57" s="217"/>
      <c r="D57" s="217"/>
      <c r="E57" s="255"/>
      <c r="F57" s="219"/>
    </row>
    <row r="58" spans="1:6" ht="18.75">
      <c r="A58" s="478"/>
      <c r="B58" s="256" t="s">
        <v>114</v>
      </c>
      <c r="C58" s="221">
        <v>1375</v>
      </c>
      <c r="D58" s="221">
        <v>32</v>
      </c>
      <c r="E58" s="235">
        <v>44000</v>
      </c>
      <c r="F58" s="222" t="s">
        <v>5</v>
      </c>
    </row>
    <row r="59" spans="1:6" ht="18.75">
      <c r="A59" s="478"/>
      <c r="B59" s="256" t="s">
        <v>164</v>
      </c>
      <c r="C59" s="221">
        <v>15</v>
      </c>
      <c r="D59" s="221">
        <v>400</v>
      </c>
      <c r="E59" s="235">
        <v>6000</v>
      </c>
      <c r="F59" s="222"/>
    </row>
    <row r="60" spans="1:6" ht="19.5" thickBot="1">
      <c r="A60" s="479"/>
      <c r="B60" s="257" t="s">
        <v>144</v>
      </c>
      <c r="C60" s="248"/>
      <c r="D60" s="248"/>
      <c r="E60" s="258">
        <f>SUM(E58:E59)</f>
        <v>50000</v>
      </c>
      <c r="F60" s="246"/>
    </row>
    <row r="61" spans="1:6" ht="18.75">
      <c r="A61" s="468">
        <v>340100</v>
      </c>
      <c r="B61" s="259" t="s">
        <v>25</v>
      </c>
      <c r="C61" s="232"/>
      <c r="D61" s="232"/>
      <c r="E61" s="233"/>
      <c r="F61" s="234"/>
    </row>
    <row r="62" spans="1:6" ht="15" customHeight="1">
      <c r="A62" s="469"/>
      <c r="B62" s="260" t="s">
        <v>97</v>
      </c>
      <c r="C62" s="221">
        <v>50</v>
      </c>
      <c r="D62" s="221">
        <v>380</v>
      </c>
      <c r="E62" s="235">
        <f>C62*D62</f>
        <v>19000</v>
      </c>
      <c r="F62" s="222" t="s">
        <v>28</v>
      </c>
    </row>
    <row r="63" spans="1:6" ht="18.75">
      <c r="A63" s="469"/>
      <c r="B63" s="260" t="s">
        <v>98</v>
      </c>
      <c r="C63" s="221">
        <v>35</v>
      </c>
      <c r="D63" s="221">
        <v>390</v>
      </c>
      <c r="E63" s="235">
        <f>D63*C63</f>
        <v>13650</v>
      </c>
      <c r="F63" s="222" t="s">
        <v>28</v>
      </c>
    </row>
    <row r="64" spans="1:7" ht="18.75">
      <c r="A64" s="469"/>
      <c r="B64" s="260" t="s">
        <v>107</v>
      </c>
      <c r="C64" s="221">
        <v>9</v>
      </c>
      <c r="D64" s="221">
        <v>343</v>
      </c>
      <c r="E64" s="235">
        <f>C64*D64</f>
        <v>3087</v>
      </c>
      <c r="F64" s="222" t="s">
        <v>28</v>
      </c>
      <c r="G64" s="261"/>
    </row>
    <row r="65" spans="1:7" ht="18">
      <c r="A65" s="469"/>
      <c r="B65" s="262" t="s">
        <v>139</v>
      </c>
      <c r="C65" s="263">
        <v>10</v>
      </c>
      <c r="D65" s="263">
        <v>300</v>
      </c>
      <c r="E65" s="263">
        <f>D65*C65</f>
        <v>3000</v>
      </c>
      <c r="F65" s="264" t="s">
        <v>6</v>
      </c>
      <c r="G65" s="261"/>
    </row>
    <row r="66" spans="1:7" ht="18">
      <c r="A66" s="469"/>
      <c r="B66" s="262" t="s">
        <v>166</v>
      </c>
      <c r="C66" s="263">
        <v>70</v>
      </c>
      <c r="D66" s="263">
        <v>400</v>
      </c>
      <c r="E66" s="263">
        <f>D66*C66</f>
        <v>28000</v>
      </c>
      <c r="F66" s="264" t="s">
        <v>6</v>
      </c>
      <c r="G66" s="261"/>
    </row>
    <row r="67" spans="1:7" ht="18">
      <c r="A67" s="469"/>
      <c r="B67" s="262" t="s">
        <v>154</v>
      </c>
      <c r="C67" s="263">
        <v>100</v>
      </c>
      <c r="D67" s="263">
        <v>30</v>
      </c>
      <c r="E67" s="263">
        <v>3000</v>
      </c>
      <c r="F67" s="264" t="s">
        <v>3</v>
      </c>
      <c r="G67" s="261"/>
    </row>
    <row r="68" spans="1:7" ht="18">
      <c r="A68" s="469"/>
      <c r="B68" s="262" t="s">
        <v>155</v>
      </c>
      <c r="C68" s="263">
        <v>40</v>
      </c>
      <c r="D68" s="263">
        <v>26</v>
      </c>
      <c r="E68" s="263">
        <v>1040</v>
      </c>
      <c r="F68" s="264" t="s">
        <v>6</v>
      </c>
      <c r="G68" s="261"/>
    </row>
    <row r="69" spans="1:7" ht="18">
      <c r="A69" s="469"/>
      <c r="B69" s="262" t="s">
        <v>156</v>
      </c>
      <c r="C69" s="263">
        <v>15</v>
      </c>
      <c r="D69" s="263">
        <v>90</v>
      </c>
      <c r="E69" s="263">
        <v>1350</v>
      </c>
      <c r="F69" s="264" t="s">
        <v>4</v>
      </c>
      <c r="G69" s="261"/>
    </row>
    <row r="70" spans="1:7" ht="18">
      <c r="A70" s="469"/>
      <c r="B70" s="265" t="s">
        <v>144</v>
      </c>
      <c r="C70" s="266"/>
      <c r="D70" s="266"/>
      <c r="E70" s="267">
        <f>SUM(E62:E69)</f>
        <v>72127</v>
      </c>
      <c r="F70" s="264"/>
      <c r="G70" s="261"/>
    </row>
    <row r="71" spans="1:7" ht="18">
      <c r="A71" s="469"/>
      <c r="B71" s="265" t="s">
        <v>148</v>
      </c>
      <c r="C71" s="266"/>
      <c r="D71" s="266"/>
      <c r="E71" s="266"/>
      <c r="F71" s="264"/>
      <c r="G71" s="261"/>
    </row>
    <row r="72" spans="1:7" ht="18">
      <c r="A72" s="469"/>
      <c r="B72" s="262" t="s">
        <v>140</v>
      </c>
      <c r="C72" s="263">
        <v>70</v>
      </c>
      <c r="D72" s="263">
        <v>100</v>
      </c>
      <c r="E72" s="263">
        <f>D72*C72</f>
        <v>7000</v>
      </c>
      <c r="F72" s="264" t="s">
        <v>5</v>
      </c>
      <c r="G72" s="261"/>
    </row>
    <row r="73" spans="1:7" ht="18">
      <c r="A73" s="469"/>
      <c r="B73" s="262" t="s">
        <v>141</v>
      </c>
      <c r="C73" s="263">
        <v>20</v>
      </c>
      <c r="D73" s="263">
        <v>80</v>
      </c>
      <c r="E73" s="263">
        <f>D73*C73</f>
        <v>1600</v>
      </c>
      <c r="F73" s="264" t="s">
        <v>5</v>
      </c>
      <c r="G73" s="261"/>
    </row>
    <row r="74" spans="1:7" ht="18">
      <c r="A74" s="469"/>
      <c r="B74" s="262" t="s">
        <v>142</v>
      </c>
      <c r="C74" s="263">
        <v>20</v>
      </c>
      <c r="D74" s="263">
        <v>60</v>
      </c>
      <c r="E74" s="263">
        <f>(D74*C74)-910</f>
        <v>290</v>
      </c>
      <c r="F74" s="264" t="s">
        <v>5</v>
      </c>
      <c r="G74" s="261"/>
    </row>
    <row r="75" spans="1:7" ht="18">
      <c r="A75" s="469"/>
      <c r="B75" s="262" t="s">
        <v>143</v>
      </c>
      <c r="C75" s="263">
        <v>10</v>
      </c>
      <c r="D75" s="263">
        <v>85</v>
      </c>
      <c r="E75" s="263">
        <f>D75*C75</f>
        <v>850</v>
      </c>
      <c r="F75" s="264" t="s">
        <v>5</v>
      </c>
      <c r="G75" s="261"/>
    </row>
    <row r="76" spans="1:7" ht="18">
      <c r="A76" s="469"/>
      <c r="B76" s="262" t="s">
        <v>145</v>
      </c>
      <c r="C76" s="263">
        <v>5</v>
      </c>
      <c r="D76" s="263">
        <v>200</v>
      </c>
      <c r="E76" s="263">
        <v>1000</v>
      </c>
      <c r="F76" s="264" t="s">
        <v>5</v>
      </c>
      <c r="G76" s="261"/>
    </row>
    <row r="77" spans="1:7" ht="18">
      <c r="A77" s="469"/>
      <c r="B77" s="262" t="s">
        <v>146</v>
      </c>
      <c r="C77" s="263">
        <v>5</v>
      </c>
      <c r="D77" s="263">
        <v>150</v>
      </c>
      <c r="E77" s="263">
        <v>750</v>
      </c>
      <c r="F77" s="264" t="s">
        <v>5</v>
      </c>
      <c r="G77" s="261"/>
    </row>
    <row r="78" spans="1:7" ht="18">
      <c r="A78" s="469"/>
      <c r="B78" s="262" t="s">
        <v>147</v>
      </c>
      <c r="C78" s="263">
        <v>50</v>
      </c>
      <c r="D78" s="263">
        <v>70</v>
      </c>
      <c r="E78" s="263">
        <v>3500</v>
      </c>
      <c r="F78" s="264" t="s">
        <v>5</v>
      </c>
      <c r="G78" s="261"/>
    </row>
    <row r="79" spans="1:7" ht="18">
      <c r="A79" s="469"/>
      <c r="B79" s="262" t="s">
        <v>167</v>
      </c>
      <c r="C79" s="263">
        <v>70</v>
      </c>
      <c r="D79" s="263">
        <v>75</v>
      </c>
      <c r="E79" s="263">
        <f>D79*C79</f>
        <v>5250</v>
      </c>
      <c r="F79" s="264" t="s">
        <v>5</v>
      </c>
      <c r="G79" s="261"/>
    </row>
    <row r="80" spans="1:7" ht="18">
      <c r="A80" s="469"/>
      <c r="B80" s="262" t="s">
        <v>149</v>
      </c>
      <c r="C80" s="263">
        <v>150</v>
      </c>
      <c r="D80" s="263">
        <v>40</v>
      </c>
      <c r="E80" s="263">
        <f>D80*C80</f>
        <v>6000</v>
      </c>
      <c r="F80" s="264" t="s">
        <v>5</v>
      </c>
      <c r="G80" s="261"/>
    </row>
    <row r="81" spans="1:7" ht="18">
      <c r="A81" s="469"/>
      <c r="B81" s="262"/>
      <c r="C81" s="263"/>
      <c r="D81" s="263"/>
      <c r="E81" s="263"/>
      <c r="F81" s="264" t="s">
        <v>5</v>
      </c>
      <c r="G81" s="261"/>
    </row>
    <row r="82" spans="1:7" ht="18">
      <c r="A82" s="469"/>
      <c r="B82" s="262" t="s">
        <v>150</v>
      </c>
      <c r="C82" s="263">
        <v>3</v>
      </c>
      <c r="D82" s="263">
        <v>1000</v>
      </c>
      <c r="E82" s="263">
        <f>D82*C82</f>
        <v>3000</v>
      </c>
      <c r="F82" s="264" t="s">
        <v>5</v>
      </c>
      <c r="G82" s="261"/>
    </row>
    <row r="83" spans="1:7" ht="18">
      <c r="A83" s="469"/>
      <c r="B83" s="262" t="s">
        <v>151</v>
      </c>
      <c r="C83" s="263">
        <v>100</v>
      </c>
      <c r="D83" s="263">
        <v>10</v>
      </c>
      <c r="E83" s="263">
        <v>1000</v>
      </c>
      <c r="F83" s="264" t="s">
        <v>5</v>
      </c>
      <c r="G83" s="261"/>
    </row>
    <row r="84" spans="1:7" ht="18">
      <c r="A84" s="469"/>
      <c r="B84" s="262" t="s">
        <v>152</v>
      </c>
      <c r="C84" s="263">
        <v>20</v>
      </c>
      <c r="D84" s="263">
        <v>100</v>
      </c>
      <c r="E84" s="263">
        <v>2000</v>
      </c>
      <c r="F84" s="264" t="s">
        <v>5</v>
      </c>
      <c r="G84" s="261"/>
    </row>
    <row r="85" spans="1:7" ht="18">
      <c r="A85" s="469"/>
      <c r="B85" s="262" t="s">
        <v>153</v>
      </c>
      <c r="C85" s="263">
        <v>100</v>
      </c>
      <c r="D85" s="263">
        <v>30</v>
      </c>
      <c r="E85" s="263">
        <v>3000</v>
      </c>
      <c r="F85" s="264" t="s">
        <v>5</v>
      </c>
      <c r="G85" s="261"/>
    </row>
    <row r="86" spans="1:7" ht="18">
      <c r="A86" s="469"/>
      <c r="B86" s="262" t="s">
        <v>168</v>
      </c>
      <c r="C86" s="263">
        <v>70</v>
      </c>
      <c r="D86" s="263">
        <v>75</v>
      </c>
      <c r="E86" s="263">
        <v>5250</v>
      </c>
      <c r="F86" s="264" t="s">
        <v>5</v>
      </c>
      <c r="G86" s="261"/>
    </row>
    <row r="87" spans="1:7" ht="18">
      <c r="A87" s="469"/>
      <c r="B87" s="262"/>
      <c r="C87" s="263"/>
      <c r="D87" s="263"/>
      <c r="E87" s="263"/>
      <c r="F87" s="264" t="s">
        <v>5</v>
      </c>
      <c r="G87" s="261"/>
    </row>
    <row r="88" spans="1:7" ht="18">
      <c r="A88" s="469"/>
      <c r="B88" s="262" t="s">
        <v>99</v>
      </c>
      <c r="C88" s="263">
        <v>8</v>
      </c>
      <c r="D88" s="263">
        <v>100</v>
      </c>
      <c r="E88" s="263">
        <v>800</v>
      </c>
      <c r="F88" s="264"/>
      <c r="G88" s="261"/>
    </row>
    <row r="89" spans="1:7" ht="18">
      <c r="A89" s="469"/>
      <c r="B89" s="262" t="s">
        <v>165</v>
      </c>
      <c r="C89" s="263">
        <v>10</v>
      </c>
      <c r="D89" s="263">
        <v>60</v>
      </c>
      <c r="E89" s="263">
        <v>600</v>
      </c>
      <c r="F89" s="264"/>
      <c r="G89" s="261"/>
    </row>
    <row r="90" spans="1:7" ht="18">
      <c r="A90" s="469"/>
      <c r="B90" s="262" t="s">
        <v>93</v>
      </c>
      <c r="C90" s="263">
        <v>376</v>
      </c>
      <c r="D90" s="263">
        <v>3</v>
      </c>
      <c r="E90" s="263">
        <v>1128</v>
      </c>
      <c r="F90" s="264"/>
      <c r="G90" s="261"/>
    </row>
    <row r="91" spans="1:7" ht="18">
      <c r="A91" s="469"/>
      <c r="B91" s="262" t="s">
        <v>157</v>
      </c>
      <c r="C91" s="263">
        <v>4</v>
      </c>
      <c r="D91" s="263">
        <v>1000</v>
      </c>
      <c r="E91" s="263">
        <v>4000</v>
      </c>
      <c r="F91" s="264" t="s">
        <v>5</v>
      </c>
      <c r="G91" s="261"/>
    </row>
    <row r="92" spans="1:7" ht="18">
      <c r="A92" s="469"/>
      <c r="B92" s="265" t="s">
        <v>144</v>
      </c>
      <c r="C92" s="263"/>
      <c r="D92" s="263"/>
      <c r="E92" s="267">
        <f>SUM(E72:E91)</f>
        <v>47018</v>
      </c>
      <c r="F92" s="264"/>
      <c r="G92" s="261"/>
    </row>
    <row r="93" spans="1:6" ht="56.25">
      <c r="A93" s="469"/>
      <c r="B93" s="268" t="s">
        <v>36</v>
      </c>
      <c r="C93" s="221">
        <v>30</v>
      </c>
      <c r="D93" s="221">
        <v>40</v>
      </c>
      <c r="E93" s="235">
        <f>C93*D93</f>
        <v>1200</v>
      </c>
      <c r="F93" s="269" t="s">
        <v>108</v>
      </c>
    </row>
    <row r="94" spans="1:6" ht="18.75">
      <c r="A94" s="469"/>
      <c r="B94" s="270" t="s">
        <v>13</v>
      </c>
      <c r="C94" s="221">
        <v>15</v>
      </c>
      <c r="D94" s="221">
        <v>40</v>
      </c>
      <c r="E94" s="235">
        <v>767</v>
      </c>
      <c r="F94" s="269" t="s">
        <v>6</v>
      </c>
    </row>
    <row r="95" spans="1:6" ht="15" customHeight="1">
      <c r="A95" s="469"/>
      <c r="B95" s="270" t="s">
        <v>14</v>
      </c>
      <c r="C95" s="221"/>
      <c r="D95" s="221"/>
      <c r="E95" s="271">
        <v>1967</v>
      </c>
      <c r="F95" s="269"/>
    </row>
    <row r="96" spans="1:6" ht="18.75">
      <c r="A96" s="469"/>
      <c r="B96" s="272" t="s">
        <v>9</v>
      </c>
      <c r="C96" s="221"/>
      <c r="D96" s="221"/>
      <c r="E96" s="235"/>
      <c r="F96" s="222"/>
    </row>
    <row r="97" spans="1:6" ht="18.75">
      <c r="A97" s="469"/>
      <c r="B97" s="268" t="s">
        <v>26</v>
      </c>
      <c r="C97" s="221"/>
      <c r="D97" s="221"/>
      <c r="E97" s="235"/>
      <c r="F97" s="222" t="s">
        <v>28</v>
      </c>
    </row>
    <row r="98" spans="1:6" ht="18.75">
      <c r="A98" s="469"/>
      <c r="B98" s="270" t="s">
        <v>116</v>
      </c>
      <c r="C98" s="221">
        <v>1</v>
      </c>
      <c r="D98" s="221">
        <v>25000</v>
      </c>
      <c r="E98" s="235">
        <f>C98*D98</f>
        <v>25000</v>
      </c>
      <c r="F98" s="222" t="s">
        <v>28</v>
      </c>
    </row>
    <row r="99" spans="1:6" ht="18.75">
      <c r="A99" s="469"/>
      <c r="B99" s="270" t="s">
        <v>100</v>
      </c>
      <c r="C99" s="221">
        <v>1</v>
      </c>
      <c r="D99" s="221">
        <v>1500</v>
      </c>
      <c r="E99" s="235">
        <f>C99*D99</f>
        <v>1500</v>
      </c>
      <c r="F99" s="222" t="s">
        <v>28</v>
      </c>
    </row>
    <row r="100" spans="1:6" ht="18.75">
      <c r="A100" s="469"/>
      <c r="B100" s="270" t="s">
        <v>101</v>
      </c>
      <c r="C100" s="221">
        <v>1</v>
      </c>
      <c r="D100" s="221">
        <v>5000</v>
      </c>
      <c r="E100" s="235">
        <f>C100*D100</f>
        <v>5000</v>
      </c>
      <c r="F100" s="222" t="s">
        <v>28</v>
      </c>
    </row>
    <row r="101" spans="1:6" ht="18.75">
      <c r="A101" s="469"/>
      <c r="B101" s="270" t="s">
        <v>102</v>
      </c>
      <c r="C101" s="221">
        <v>4</v>
      </c>
      <c r="D101" s="221">
        <v>2000</v>
      </c>
      <c r="E101" s="235">
        <f>D101*C101</f>
        <v>8000</v>
      </c>
      <c r="F101" s="222" t="s">
        <v>28</v>
      </c>
    </row>
    <row r="102" spans="1:6" ht="12" customHeight="1">
      <c r="A102" s="469"/>
      <c r="B102" s="270" t="s">
        <v>117</v>
      </c>
      <c r="C102" s="221">
        <v>1</v>
      </c>
      <c r="D102" s="221">
        <v>500</v>
      </c>
      <c r="E102" s="235">
        <f aca="true" t="shared" si="1" ref="E102:E107">C102*D102</f>
        <v>500</v>
      </c>
      <c r="F102" s="222" t="s">
        <v>28</v>
      </c>
    </row>
    <row r="103" spans="1:6" ht="18.75">
      <c r="A103" s="469"/>
      <c r="B103" s="270" t="s">
        <v>103</v>
      </c>
      <c r="C103" s="221">
        <v>1</v>
      </c>
      <c r="D103" s="221">
        <v>150</v>
      </c>
      <c r="E103" s="235">
        <f t="shared" si="1"/>
        <v>150</v>
      </c>
      <c r="F103" s="222" t="s">
        <v>28</v>
      </c>
    </row>
    <row r="104" spans="1:6" ht="18.75">
      <c r="A104" s="469"/>
      <c r="B104" s="270" t="s">
        <v>104</v>
      </c>
      <c r="C104" s="221">
        <v>1</v>
      </c>
      <c r="D104" s="221">
        <v>3000</v>
      </c>
      <c r="E104" s="235">
        <f t="shared" si="1"/>
        <v>3000</v>
      </c>
      <c r="F104" s="222" t="s">
        <v>28</v>
      </c>
    </row>
    <row r="105" spans="1:6" ht="18.75">
      <c r="A105" s="469"/>
      <c r="B105" s="270" t="s">
        <v>118</v>
      </c>
      <c r="C105" s="221">
        <v>1</v>
      </c>
      <c r="D105" s="221">
        <v>400</v>
      </c>
      <c r="E105" s="235">
        <f t="shared" si="1"/>
        <v>400</v>
      </c>
      <c r="F105" s="222" t="s">
        <v>28</v>
      </c>
    </row>
    <row r="106" spans="1:6" ht="18.75">
      <c r="A106" s="469"/>
      <c r="B106" s="270" t="s">
        <v>105</v>
      </c>
      <c r="C106" s="221">
        <v>10</v>
      </c>
      <c r="D106" s="221">
        <v>90</v>
      </c>
      <c r="E106" s="235">
        <f t="shared" si="1"/>
        <v>900</v>
      </c>
      <c r="F106" s="222" t="s">
        <v>5</v>
      </c>
    </row>
    <row r="107" spans="1:6" ht="18.75">
      <c r="A107" s="469"/>
      <c r="B107" s="270" t="s">
        <v>106</v>
      </c>
      <c r="C107" s="221">
        <v>4</v>
      </c>
      <c r="D107" s="221">
        <v>600</v>
      </c>
      <c r="E107" s="235">
        <f t="shared" si="1"/>
        <v>2400</v>
      </c>
      <c r="F107" s="222" t="s">
        <v>5</v>
      </c>
    </row>
    <row r="108" spans="1:6" ht="18.75">
      <c r="A108" s="469"/>
      <c r="B108" s="270"/>
      <c r="C108" s="273"/>
      <c r="D108" s="273"/>
      <c r="E108" s="271">
        <f>SUM(E97:E107)</f>
        <v>46850</v>
      </c>
      <c r="F108" s="222"/>
    </row>
    <row r="109" spans="1:6" ht="18.75">
      <c r="A109" s="469"/>
      <c r="B109" s="270"/>
      <c r="C109" s="274"/>
      <c r="D109" s="274"/>
      <c r="E109" s="275"/>
      <c r="F109" s="226"/>
    </row>
    <row r="110" spans="1:6" ht="18.75">
      <c r="A110" s="469"/>
      <c r="B110" s="270" t="s">
        <v>138</v>
      </c>
      <c r="C110" s="274">
        <v>5</v>
      </c>
      <c r="D110" s="274">
        <v>800</v>
      </c>
      <c r="E110" s="238">
        <f>D110*C110</f>
        <v>4000</v>
      </c>
      <c r="F110" s="226"/>
    </row>
    <row r="111" spans="1:6" ht="18.75">
      <c r="A111" s="469"/>
      <c r="B111" s="270" t="s">
        <v>326</v>
      </c>
      <c r="C111" s="274"/>
      <c r="D111" s="274"/>
      <c r="E111" s="238">
        <v>7000</v>
      </c>
      <c r="F111" s="226"/>
    </row>
    <row r="112" spans="1:6" ht="19.5" thickBot="1">
      <c r="A112" s="476"/>
      <c r="B112" s="276" t="s">
        <v>9</v>
      </c>
      <c r="C112" s="277"/>
      <c r="D112" s="278"/>
      <c r="E112" s="279"/>
      <c r="F112" s="280"/>
    </row>
    <row r="113" spans="1:6" ht="18.75">
      <c r="A113" s="281"/>
      <c r="B113" s="282"/>
      <c r="C113" s="283"/>
      <c r="D113" s="283"/>
      <c r="E113" s="284"/>
      <c r="F113" s="263"/>
    </row>
    <row r="114" spans="1:6" ht="18.75">
      <c r="A114" s="281"/>
      <c r="B114" s="282" t="s">
        <v>286</v>
      </c>
      <c r="C114" s="283"/>
      <c r="D114" s="283"/>
      <c r="E114" s="285">
        <f>E70+E92+E95+E108+E110</f>
        <v>171962</v>
      </c>
      <c r="F114" s="263"/>
    </row>
    <row r="115" spans="1:6" ht="18.75">
      <c r="A115" s="281"/>
      <c r="B115" s="286" t="s">
        <v>172</v>
      </c>
      <c r="C115" s="283"/>
      <c r="D115" s="283"/>
      <c r="E115" s="1">
        <v>588441</v>
      </c>
      <c r="F115" s="263"/>
    </row>
    <row r="116" spans="1:6" ht="18.75">
      <c r="A116" s="281"/>
      <c r="B116" s="287" t="s">
        <v>312</v>
      </c>
      <c r="C116" s="288"/>
      <c r="D116" s="288"/>
      <c r="E116" s="289"/>
      <c r="F116" s="290"/>
    </row>
    <row r="117" spans="1:6" ht="18.75">
      <c r="A117" s="281"/>
      <c r="B117" s="282"/>
      <c r="C117" s="283"/>
      <c r="D117" s="283"/>
      <c r="E117" s="284"/>
      <c r="F117" s="263"/>
    </row>
    <row r="118" spans="3:5" ht="18">
      <c r="C118" s="292"/>
      <c r="D118" s="292"/>
      <c r="E118" s="293"/>
    </row>
    <row r="119" spans="3:5" ht="18">
      <c r="C119" s="292"/>
      <c r="D119" s="292"/>
      <c r="E119" s="293"/>
    </row>
    <row r="120" spans="3:5" ht="18">
      <c r="C120" s="292"/>
      <c r="D120" s="292"/>
      <c r="E120" s="293"/>
    </row>
    <row r="121" spans="3:5" ht="18">
      <c r="C121" s="292"/>
      <c r="D121" s="292"/>
      <c r="E121" s="293"/>
    </row>
    <row r="122" spans="3:5" ht="18">
      <c r="C122" s="292"/>
      <c r="D122" s="292"/>
      <c r="E122" s="293"/>
    </row>
    <row r="123" spans="3:5" ht="18">
      <c r="C123" s="292"/>
      <c r="D123" s="292"/>
      <c r="E123" s="293"/>
    </row>
    <row r="124" spans="3:5" ht="18">
      <c r="C124" s="292"/>
      <c r="D124" s="292"/>
      <c r="E124" s="293"/>
    </row>
    <row r="125" spans="3:5" ht="18">
      <c r="C125" s="292"/>
      <c r="D125" s="292"/>
      <c r="E125" s="293"/>
    </row>
    <row r="126" spans="3:5" ht="18">
      <c r="C126" s="292"/>
      <c r="D126" s="292"/>
      <c r="E126" s="293"/>
    </row>
    <row r="127" spans="3:5" ht="18">
      <c r="C127" s="292"/>
      <c r="D127" s="292"/>
      <c r="E127" s="293"/>
    </row>
    <row r="128" spans="3:5" ht="18">
      <c r="C128" s="292"/>
      <c r="D128" s="292"/>
      <c r="E128" s="293"/>
    </row>
    <row r="129" spans="3:5" ht="18">
      <c r="C129" s="292"/>
      <c r="D129" s="292"/>
      <c r="E129" s="293"/>
    </row>
    <row r="130" spans="3:5" ht="18">
      <c r="C130" s="292"/>
      <c r="D130" s="292"/>
      <c r="E130" s="293"/>
    </row>
    <row r="131" spans="3:5" ht="18">
      <c r="C131" s="292"/>
      <c r="D131" s="292"/>
      <c r="E131" s="293"/>
    </row>
    <row r="132" spans="3:5" ht="18">
      <c r="C132" s="292"/>
      <c r="D132" s="292"/>
      <c r="E132" s="293"/>
    </row>
    <row r="133" spans="3:5" ht="18">
      <c r="C133" s="292"/>
      <c r="D133" s="292"/>
      <c r="E133" s="293"/>
    </row>
    <row r="134" spans="3:5" ht="18">
      <c r="C134" s="292"/>
      <c r="D134" s="292"/>
      <c r="E134" s="293"/>
    </row>
    <row r="135" spans="3:5" ht="18">
      <c r="C135" s="292"/>
      <c r="D135" s="292"/>
      <c r="E135" s="293"/>
    </row>
    <row r="136" spans="3:5" ht="18">
      <c r="C136" s="292"/>
      <c r="D136" s="292"/>
      <c r="E136" s="293"/>
    </row>
    <row r="137" spans="3:5" ht="18">
      <c r="C137" s="292"/>
      <c r="D137" s="292"/>
      <c r="E137" s="293"/>
    </row>
    <row r="138" spans="3:5" ht="18">
      <c r="C138" s="292"/>
      <c r="D138" s="292"/>
      <c r="E138" s="293"/>
    </row>
    <row r="139" spans="3:5" ht="18">
      <c r="C139" s="292"/>
      <c r="D139" s="292"/>
      <c r="E139" s="293"/>
    </row>
    <row r="140" spans="3:5" ht="18">
      <c r="C140" s="292"/>
      <c r="D140" s="292"/>
      <c r="E140" s="293"/>
    </row>
    <row r="141" spans="3:5" ht="18">
      <c r="C141" s="292"/>
      <c r="D141" s="292"/>
      <c r="E141" s="293"/>
    </row>
    <row r="142" spans="3:5" ht="18">
      <c r="C142" s="292"/>
      <c r="D142" s="292"/>
      <c r="E142" s="293"/>
    </row>
    <row r="143" spans="3:6" ht="18">
      <c r="C143" s="292"/>
      <c r="D143" s="292"/>
      <c r="E143" s="293"/>
      <c r="F143" s="292"/>
    </row>
    <row r="144" spans="3:6" ht="18">
      <c r="C144" s="292"/>
      <c r="D144" s="292"/>
      <c r="E144" s="293"/>
      <c r="F144" s="292"/>
    </row>
    <row r="145" spans="3:6" ht="18">
      <c r="C145" s="292"/>
      <c r="D145" s="292"/>
      <c r="E145" s="293"/>
      <c r="F145" s="292"/>
    </row>
    <row r="146" spans="3:6" ht="18">
      <c r="C146" s="292"/>
      <c r="D146" s="292"/>
      <c r="E146" s="293"/>
      <c r="F146" s="292"/>
    </row>
    <row r="147" spans="3:6" ht="18">
      <c r="C147" s="292"/>
      <c r="D147" s="292"/>
      <c r="E147" s="293"/>
      <c r="F147" s="292"/>
    </row>
    <row r="148" spans="3:6" ht="18">
      <c r="C148" s="292"/>
      <c r="D148" s="292"/>
      <c r="E148" s="293"/>
      <c r="F148" s="292"/>
    </row>
    <row r="149" spans="3:6" ht="18">
      <c r="C149" s="292"/>
      <c r="D149" s="292"/>
      <c r="E149" s="293"/>
      <c r="F149" s="292"/>
    </row>
    <row r="150" spans="3:6" ht="18">
      <c r="C150" s="292"/>
      <c r="D150" s="292"/>
      <c r="E150" s="293"/>
      <c r="F150" s="292"/>
    </row>
    <row r="151" spans="3:6" ht="18">
      <c r="C151" s="292"/>
      <c r="D151" s="292"/>
      <c r="E151" s="293"/>
      <c r="F151" s="292"/>
    </row>
    <row r="152" spans="3:6" ht="18">
      <c r="C152" s="292"/>
      <c r="D152" s="292"/>
      <c r="E152" s="293"/>
      <c r="F152" s="292"/>
    </row>
    <row r="153" spans="3:6" ht="18">
      <c r="C153" s="292"/>
      <c r="D153" s="292"/>
      <c r="E153" s="293"/>
      <c r="F153" s="292"/>
    </row>
    <row r="154" spans="3:6" ht="18">
      <c r="C154" s="292"/>
      <c r="D154" s="292"/>
      <c r="E154" s="293"/>
      <c r="F154" s="292"/>
    </row>
    <row r="155" spans="3:6" ht="18">
      <c r="C155" s="292"/>
      <c r="D155" s="292"/>
      <c r="E155" s="293"/>
      <c r="F155" s="292"/>
    </row>
    <row r="156" spans="3:6" ht="18">
      <c r="C156" s="292"/>
      <c r="D156" s="292"/>
      <c r="E156" s="293"/>
      <c r="F156" s="292"/>
    </row>
    <row r="157" spans="3:6" ht="18">
      <c r="C157" s="292"/>
      <c r="D157" s="292"/>
      <c r="E157" s="293"/>
      <c r="F157" s="292"/>
    </row>
    <row r="158" spans="3:6" ht="18">
      <c r="C158" s="292"/>
      <c r="D158" s="292"/>
      <c r="E158" s="293"/>
      <c r="F158" s="292"/>
    </row>
    <row r="159" spans="3:6" ht="18">
      <c r="C159" s="292"/>
      <c r="D159" s="292"/>
      <c r="E159" s="292"/>
      <c r="F159" s="292"/>
    </row>
    <row r="160" spans="3:6" ht="18">
      <c r="C160" s="292"/>
      <c r="D160" s="292"/>
      <c r="E160" s="292"/>
      <c r="F160" s="292"/>
    </row>
    <row r="161" spans="3:6" ht="18">
      <c r="C161" s="292"/>
      <c r="D161" s="292"/>
      <c r="E161" s="292"/>
      <c r="F161" s="292"/>
    </row>
    <row r="162" spans="3:6" ht="18">
      <c r="C162" s="292"/>
      <c r="D162" s="292"/>
      <c r="E162" s="292"/>
      <c r="F162" s="292"/>
    </row>
    <row r="163" spans="3:6" ht="18">
      <c r="C163" s="292"/>
      <c r="D163" s="292"/>
      <c r="E163" s="292"/>
      <c r="F163" s="292"/>
    </row>
    <row r="164" spans="3:6" ht="18">
      <c r="C164" s="292"/>
      <c r="D164" s="292"/>
      <c r="E164" s="292"/>
      <c r="F164" s="292"/>
    </row>
    <row r="165" spans="3:6" ht="18">
      <c r="C165" s="292"/>
      <c r="D165" s="292"/>
      <c r="E165" s="292"/>
      <c r="F165" s="292"/>
    </row>
    <row r="166" spans="3:6" ht="18">
      <c r="C166" s="292"/>
      <c r="D166" s="292"/>
      <c r="E166" s="292"/>
      <c r="F166" s="292"/>
    </row>
    <row r="167" spans="3:6" ht="18">
      <c r="C167" s="292"/>
      <c r="D167" s="292"/>
      <c r="E167" s="292"/>
      <c r="F167" s="292"/>
    </row>
    <row r="168" spans="3:6" ht="18">
      <c r="C168" s="292"/>
      <c r="D168" s="292"/>
      <c r="E168" s="292"/>
      <c r="F168" s="292"/>
    </row>
    <row r="169" spans="3:6" ht="18">
      <c r="C169" s="292"/>
      <c r="D169" s="292"/>
      <c r="E169" s="292"/>
      <c r="F169" s="292"/>
    </row>
    <row r="170" spans="3:6" ht="18">
      <c r="C170" s="292"/>
      <c r="D170" s="292"/>
      <c r="E170" s="292"/>
      <c r="F170" s="292"/>
    </row>
    <row r="171" spans="3:6" ht="18">
      <c r="C171" s="292"/>
      <c r="D171" s="292"/>
      <c r="E171" s="292"/>
      <c r="F171" s="292"/>
    </row>
    <row r="172" spans="3:6" ht="18">
      <c r="C172" s="292"/>
      <c r="D172" s="292"/>
      <c r="E172" s="292"/>
      <c r="F172" s="292"/>
    </row>
    <row r="173" spans="3:6" ht="18">
      <c r="C173" s="292"/>
      <c r="D173" s="292"/>
      <c r="E173" s="292"/>
      <c r="F173" s="292"/>
    </row>
    <row r="174" spans="3:6" ht="18">
      <c r="C174" s="292"/>
      <c r="D174" s="292"/>
      <c r="E174" s="292"/>
      <c r="F174" s="292"/>
    </row>
    <row r="175" spans="3:6" ht="18">
      <c r="C175" s="292"/>
      <c r="D175" s="292"/>
      <c r="E175" s="292"/>
      <c r="F175" s="292"/>
    </row>
    <row r="176" spans="3:6" ht="18">
      <c r="C176" s="292"/>
      <c r="D176" s="292"/>
      <c r="E176" s="292"/>
      <c r="F176" s="292"/>
    </row>
    <row r="177" spans="3:6" ht="18">
      <c r="C177" s="292"/>
      <c r="D177" s="292"/>
      <c r="E177" s="292"/>
      <c r="F177" s="292"/>
    </row>
    <row r="178" spans="3:6" ht="18">
      <c r="C178" s="292"/>
      <c r="D178" s="292"/>
      <c r="E178" s="292"/>
      <c r="F178" s="292"/>
    </row>
    <row r="179" spans="3:6" ht="18">
      <c r="C179" s="292"/>
      <c r="D179" s="292"/>
      <c r="E179" s="292"/>
      <c r="F179" s="292"/>
    </row>
    <row r="180" spans="3:6" ht="18">
      <c r="C180" s="292"/>
      <c r="D180" s="292"/>
      <c r="E180" s="292"/>
      <c r="F180" s="292"/>
    </row>
    <row r="181" spans="3:6" ht="18">
      <c r="C181" s="292"/>
      <c r="D181" s="292"/>
      <c r="E181" s="292"/>
      <c r="F181" s="292"/>
    </row>
    <row r="182" spans="3:6" ht="18">
      <c r="C182" s="292"/>
      <c r="D182" s="292"/>
      <c r="E182" s="292"/>
      <c r="F182" s="292"/>
    </row>
    <row r="183" spans="3:6" ht="18">
      <c r="C183" s="292"/>
      <c r="D183" s="292"/>
      <c r="E183" s="292"/>
      <c r="F183" s="292"/>
    </row>
    <row r="184" spans="3:6" ht="18">
      <c r="C184" s="292"/>
      <c r="D184" s="292"/>
      <c r="E184" s="292"/>
      <c r="F184" s="292"/>
    </row>
    <row r="185" spans="3:6" ht="18">
      <c r="C185" s="292"/>
      <c r="D185" s="292"/>
      <c r="E185" s="292"/>
      <c r="F185" s="292"/>
    </row>
    <row r="186" spans="3:6" ht="18">
      <c r="C186" s="292"/>
      <c r="D186" s="292"/>
      <c r="E186" s="292"/>
      <c r="F186" s="292"/>
    </row>
    <row r="187" spans="3:6" ht="18">
      <c r="C187" s="292"/>
      <c r="D187" s="292"/>
      <c r="E187" s="292"/>
      <c r="F187" s="292"/>
    </row>
    <row r="188" spans="3:6" ht="18">
      <c r="C188" s="292"/>
      <c r="D188" s="292"/>
      <c r="E188" s="292"/>
      <c r="F188" s="292"/>
    </row>
    <row r="189" spans="3:6" ht="18">
      <c r="C189" s="292"/>
      <c r="D189" s="292"/>
      <c r="E189" s="292"/>
      <c r="F189" s="292"/>
    </row>
    <row r="190" spans="3:6" ht="18">
      <c r="C190" s="292"/>
      <c r="D190" s="292"/>
      <c r="E190" s="292"/>
      <c r="F190" s="292"/>
    </row>
    <row r="191" spans="3:6" ht="18">
      <c r="C191" s="292"/>
      <c r="D191" s="292"/>
      <c r="E191" s="292"/>
      <c r="F191" s="292"/>
    </row>
    <row r="192" spans="3:6" ht="18">
      <c r="C192" s="292"/>
      <c r="D192" s="292"/>
      <c r="E192" s="292"/>
      <c r="F192" s="292"/>
    </row>
    <row r="193" spans="3:6" ht="18">
      <c r="C193" s="292"/>
      <c r="D193" s="292"/>
      <c r="E193" s="292"/>
      <c r="F193" s="292"/>
    </row>
    <row r="194" spans="3:6" ht="18">
      <c r="C194" s="292"/>
      <c r="D194" s="292"/>
      <c r="E194" s="292"/>
      <c r="F194" s="292"/>
    </row>
    <row r="195" spans="3:6" ht="18">
      <c r="C195" s="292"/>
      <c r="D195" s="292"/>
      <c r="E195" s="292"/>
      <c r="F195" s="292"/>
    </row>
    <row r="196" spans="3:6" ht="18">
      <c r="C196" s="292"/>
      <c r="D196" s="292"/>
      <c r="E196" s="292"/>
      <c r="F196" s="292"/>
    </row>
    <row r="197" spans="3:6" ht="18">
      <c r="C197" s="292"/>
      <c r="D197" s="292"/>
      <c r="E197" s="292"/>
      <c r="F197" s="292"/>
    </row>
    <row r="198" spans="3:6" ht="18">
      <c r="C198" s="292"/>
      <c r="D198" s="292"/>
      <c r="E198" s="292"/>
      <c r="F198" s="292"/>
    </row>
    <row r="199" spans="3:6" ht="18">
      <c r="C199" s="292"/>
      <c r="D199" s="292"/>
      <c r="E199" s="292"/>
      <c r="F199" s="292"/>
    </row>
    <row r="200" spans="3:6" ht="18">
      <c r="C200" s="292"/>
      <c r="D200" s="292"/>
      <c r="E200" s="292"/>
      <c r="F200" s="292"/>
    </row>
    <row r="201" spans="3:6" ht="18">
      <c r="C201" s="292"/>
      <c r="D201" s="292"/>
      <c r="E201" s="292"/>
      <c r="F201" s="292"/>
    </row>
    <row r="202" spans="3:6" ht="18">
      <c r="C202" s="292"/>
      <c r="D202" s="292"/>
      <c r="E202" s="292"/>
      <c r="F202" s="292"/>
    </row>
    <row r="203" spans="3:6" ht="18">
      <c r="C203" s="292"/>
      <c r="D203" s="292"/>
      <c r="E203" s="292"/>
      <c r="F203" s="292"/>
    </row>
    <row r="204" spans="3:6" ht="18">
      <c r="C204" s="292"/>
      <c r="D204" s="292"/>
      <c r="E204" s="292"/>
      <c r="F204" s="292"/>
    </row>
    <row r="205" spans="3:6" ht="18">
      <c r="C205" s="292"/>
      <c r="D205" s="292"/>
      <c r="E205" s="292"/>
      <c r="F205" s="292"/>
    </row>
    <row r="206" spans="3:6" ht="18">
      <c r="C206" s="292"/>
      <c r="D206" s="292"/>
      <c r="E206" s="292"/>
      <c r="F206" s="292"/>
    </row>
    <row r="207" spans="3:6" ht="18">
      <c r="C207" s="292"/>
      <c r="D207" s="292"/>
      <c r="E207" s="292"/>
      <c r="F207" s="292"/>
    </row>
    <row r="208" spans="3:6" ht="18">
      <c r="C208" s="292"/>
      <c r="D208" s="292"/>
      <c r="E208" s="292"/>
      <c r="F208" s="292"/>
    </row>
    <row r="209" spans="3:6" ht="18">
      <c r="C209" s="292"/>
      <c r="D209" s="292"/>
      <c r="E209" s="292"/>
      <c r="F209" s="292"/>
    </row>
    <row r="210" spans="3:6" ht="18">
      <c r="C210" s="292"/>
      <c r="D210" s="292"/>
      <c r="E210" s="292"/>
      <c r="F210" s="292"/>
    </row>
    <row r="211" spans="3:6" ht="18">
      <c r="C211" s="292"/>
      <c r="D211" s="292"/>
      <c r="E211" s="292"/>
      <c r="F211" s="292"/>
    </row>
    <row r="212" spans="3:6" ht="18">
      <c r="C212" s="292"/>
      <c r="D212" s="292"/>
      <c r="E212" s="292"/>
      <c r="F212" s="292"/>
    </row>
    <row r="213" spans="3:6" ht="18">
      <c r="C213" s="292"/>
      <c r="D213" s="292"/>
      <c r="E213" s="292"/>
      <c r="F213" s="292"/>
    </row>
    <row r="214" spans="3:6" ht="18">
      <c r="C214" s="292"/>
      <c r="D214" s="292"/>
      <c r="E214" s="292"/>
      <c r="F214" s="292"/>
    </row>
    <row r="215" spans="3:6" ht="18">
      <c r="C215" s="292"/>
      <c r="D215" s="292"/>
      <c r="E215" s="292"/>
      <c r="F215" s="292"/>
    </row>
    <row r="216" spans="3:6" ht="18">
      <c r="C216" s="292"/>
      <c r="D216" s="292"/>
      <c r="E216" s="292"/>
      <c r="F216" s="292"/>
    </row>
    <row r="217" spans="3:6" ht="18">
      <c r="C217" s="292"/>
      <c r="D217" s="292"/>
      <c r="E217" s="292"/>
      <c r="F217" s="292"/>
    </row>
    <row r="218" spans="3:6" ht="18">
      <c r="C218" s="292"/>
      <c r="D218" s="292"/>
      <c r="E218" s="292"/>
      <c r="F218" s="292"/>
    </row>
    <row r="219" spans="3:6" ht="18">
      <c r="C219" s="292"/>
      <c r="D219" s="292"/>
      <c r="E219" s="292"/>
      <c r="F219" s="292"/>
    </row>
  </sheetData>
  <sheetProtection/>
  <mergeCells count="9">
    <mergeCell ref="A13:A24"/>
    <mergeCell ref="A1:F2"/>
    <mergeCell ref="A3:A8"/>
    <mergeCell ref="A9:A12"/>
    <mergeCell ref="A36:A56"/>
    <mergeCell ref="A61:A112"/>
    <mergeCell ref="A57:A60"/>
    <mergeCell ref="A25:A33"/>
    <mergeCell ref="A34:A35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Рожков Ю.С.</dc:creator>
  <cp:keywords/>
  <dc:description/>
  <cp:lastModifiedBy>RePack by Diakov</cp:lastModifiedBy>
  <cp:lastPrinted>2014-02-05T22:36:37Z</cp:lastPrinted>
  <dcterms:created xsi:type="dcterms:W3CDTF">2006-06-20T05:00:27Z</dcterms:created>
  <dcterms:modified xsi:type="dcterms:W3CDTF">2014-08-08T01:16:43Z</dcterms:modified>
  <cp:category/>
  <cp:version/>
  <cp:contentType/>
  <cp:contentStatus/>
</cp:coreProperties>
</file>